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3740"/>
  </bookViews>
  <sheets>
    <sheet name="Orçamento Sintético" sheetId="1" r:id="rId1"/>
  </sheets>
  <calcPr calcId="145621"/>
</workbook>
</file>

<file path=xl/calcChain.xml><?xml version="1.0" encoding="utf-8"?>
<calcChain xmlns="http://schemas.openxmlformats.org/spreadsheetml/2006/main">
  <c r="I367" i="1" l="1"/>
  <c r="J367" i="1" s="1"/>
  <c r="I366" i="1"/>
  <c r="J366" i="1" s="1"/>
  <c r="I365" i="1"/>
  <c r="J365" i="1" s="1"/>
  <c r="I363" i="1"/>
  <c r="J363" i="1" s="1"/>
  <c r="I362" i="1"/>
  <c r="J362" i="1" s="1"/>
  <c r="I361" i="1"/>
  <c r="J361" i="1" s="1"/>
  <c r="I359" i="1"/>
  <c r="J359" i="1" s="1"/>
  <c r="I358" i="1"/>
  <c r="J358" i="1" s="1"/>
  <c r="I357" i="1"/>
  <c r="J357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I333" i="1"/>
  <c r="J333" i="1" s="1"/>
  <c r="I332" i="1"/>
  <c r="J332" i="1" s="1"/>
  <c r="I331" i="1"/>
  <c r="J331" i="1" s="1"/>
  <c r="I329" i="1"/>
  <c r="J329" i="1" s="1"/>
  <c r="J328" i="1"/>
  <c r="I328" i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7" i="1"/>
  <c r="J317" i="1" s="1"/>
  <c r="J316" i="1"/>
  <c r="I316" i="1"/>
  <c r="I315" i="1"/>
  <c r="J315" i="1" s="1"/>
  <c r="I314" i="1"/>
  <c r="J314" i="1" s="1"/>
  <c r="I313" i="1"/>
  <c r="J313" i="1" s="1"/>
  <c r="I312" i="1"/>
  <c r="J312" i="1" s="1"/>
  <c r="J310" i="1"/>
  <c r="I310" i="1"/>
  <c r="I309" i="1"/>
  <c r="J309" i="1" s="1"/>
  <c r="I308" i="1"/>
  <c r="J308" i="1" s="1"/>
  <c r="I307" i="1"/>
  <c r="J307" i="1" s="1"/>
  <c r="I306" i="1"/>
  <c r="J306" i="1" s="1"/>
  <c r="I304" i="1"/>
  <c r="J304" i="1" s="1"/>
  <c r="I303" i="1"/>
  <c r="J303" i="1" s="1"/>
  <c r="J302" i="1"/>
  <c r="I302" i="1"/>
  <c r="I301" i="1"/>
  <c r="J301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J288" i="1"/>
  <c r="I288" i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J278" i="1"/>
  <c r="I278" i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J258" i="1"/>
  <c r="I258" i="1"/>
  <c r="I257" i="1"/>
  <c r="J257" i="1" s="1"/>
  <c r="I256" i="1"/>
  <c r="J256" i="1" s="1"/>
  <c r="I255" i="1"/>
  <c r="J255" i="1" s="1"/>
  <c r="I254" i="1"/>
  <c r="J254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J226" i="1"/>
  <c r="I226" i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J194" i="1"/>
  <c r="I194" i="1"/>
  <c r="I191" i="1"/>
  <c r="J191" i="1" s="1"/>
  <c r="I190" i="1"/>
  <c r="J190" i="1" s="1"/>
  <c r="I189" i="1"/>
  <c r="J189" i="1" s="1"/>
  <c r="I188" i="1"/>
  <c r="J188" i="1" s="1"/>
  <c r="I187" i="1"/>
  <c r="J187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J146" i="1"/>
  <c r="I146" i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5" i="1"/>
  <c r="J115" i="1" s="1"/>
  <c r="I114" i="1"/>
  <c r="J114" i="1" s="1"/>
  <c r="I113" i="1"/>
  <c r="J113" i="1" s="1"/>
  <c r="J112" i="1"/>
  <c r="I112" i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J105" i="1"/>
  <c r="I105" i="1"/>
  <c r="I103" i="1"/>
  <c r="J103" i="1" s="1"/>
  <c r="I102" i="1"/>
  <c r="J102" i="1" s="1"/>
  <c r="I101" i="1"/>
  <c r="J101" i="1" s="1"/>
  <c r="I100" i="1"/>
  <c r="J100" i="1" s="1"/>
  <c r="I99" i="1"/>
  <c r="J99" i="1" s="1"/>
  <c r="I97" i="1"/>
  <c r="J97" i="1" s="1"/>
  <c r="J96" i="1"/>
  <c r="I96" i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6" i="1"/>
  <c r="J76" i="1" s="1"/>
  <c r="I75" i="1"/>
  <c r="J75" i="1" s="1"/>
  <c r="J74" i="1"/>
  <c r="I74" i="1"/>
  <c r="I73" i="1"/>
  <c r="J73" i="1" s="1"/>
  <c r="I71" i="1"/>
  <c r="J71" i="1" s="1"/>
  <c r="I70" i="1"/>
  <c r="J70" i="1" s="1"/>
  <c r="I69" i="1"/>
  <c r="J69" i="1" s="1"/>
  <c r="I68" i="1"/>
  <c r="J68" i="1" s="1"/>
  <c r="I66" i="1"/>
  <c r="J66" i="1" s="1"/>
  <c r="I65" i="1"/>
  <c r="J65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0" i="1"/>
  <c r="J20" i="1" s="1"/>
  <c r="I19" i="1"/>
  <c r="J19" i="1" s="1"/>
  <c r="I16" i="1"/>
  <c r="J16" i="1" s="1"/>
  <c r="I15" i="1"/>
  <c r="J15" i="1" s="1"/>
  <c r="I14" i="1"/>
  <c r="J14" i="1" s="1"/>
  <c r="I13" i="1"/>
  <c r="J13" i="1" s="1"/>
  <c r="I11" i="1"/>
  <c r="J11" i="1" s="1"/>
  <c r="I10" i="1" s="1"/>
  <c r="J10" i="1" s="1"/>
  <c r="I9" i="1"/>
  <c r="J9" i="1" s="1"/>
  <c r="I8" i="1"/>
  <c r="J8" i="1" s="1"/>
  <c r="I85" i="1" l="1"/>
  <c r="J85" i="1" s="1"/>
  <c r="I237" i="1"/>
  <c r="J237" i="1" s="1"/>
  <c r="I139" i="1"/>
  <c r="J139" i="1" s="1"/>
  <c r="I59" i="1"/>
  <c r="J59" i="1" s="1"/>
  <c r="I7" i="1"/>
  <c r="J7" i="1" s="1"/>
  <c r="I12" i="1"/>
  <c r="J12" i="1" s="1"/>
  <c r="I24" i="1"/>
  <c r="J24" i="1" s="1"/>
  <c r="I64" i="1"/>
  <c r="J64" i="1" s="1"/>
  <c r="I67" i="1"/>
  <c r="J67" i="1" s="1"/>
  <c r="I18" i="1"/>
  <c r="J18" i="1" s="1"/>
  <c r="I29" i="1"/>
  <c r="J29" i="1" s="1"/>
  <c r="I266" i="1"/>
  <c r="J266" i="1" s="1"/>
  <c r="I21" i="1"/>
  <c r="J21" i="1" s="1"/>
  <c r="I253" i="1"/>
  <c r="J253" i="1" s="1"/>
  <c r="I90" i="1"/>
  <c r="J90" i="1" s="1"/>
  <c r="I104" i="1"/>
  <c r="J104" i="1" s="1"/>
  <c r="I186" i="1"/>
  <c r="J186" i="1" s="1"/>
  <c r="I193" i="1"/>
  <c r="J193" i="1" s="1"/>
  <c r="I330" i="1"/>
  <c r="J330" i="1" s="1"/>
  <c r="I360" i="1"/>
  <c r="J360" i="1" s="1"/>
  <c r="I311" i="1"/>
  <c r="J311" i="1" s="1"/>
  <c r="I318" i="1"/>
  <c r="J318" i="1" s="1"/>
  <c r="I77" i="1"/>
  <c r="J77" i="1" s="1"/>
  <c r="I305" i="1"/>
  <c r="J305" i="1" s="1"/>
  <c r="I117" i="1"/>
  <c r="J117" i="1" s="1"/>
  <c r="I300" i="1"/>
  <c r="J300" i="1" s="1"/>
  <c r="I72" i="1"/>
  <c r="J72" i="1" s="1"/>
  <c r="I341" i="1"/>
  <c r="J341" i="1" s="1"/>
  <c r="I348" i="1"/>
  <c r="J348" i="1" s="1"/>
  <c r="I364" i="1"/>
  <c r="J364" i="1" s="1"/>
  <c r="I98" i="1"/>
  <c r="J98" i="1" s="1"/>
  <c r="I356" i="1"/>
  <c r="J356" i="1" s="1"/>
  <c r="I336" i="1"/>
  <c r="J336" i="1" s="1"/>
  <c r="I168" i="1"/>
  <c r="J168" i="1" s="1"/>
  <c r="I116" i="1" l="1"/>
  <c r="J116" i="1" s="1"/>
  <c r="I17" i="1"/>
  <c r="J17" i="1" s="1"/>
  <c r="I299" i="1"/>
  <c r="J299" i="1" s="1"/>
  <c r="I63" i="1"/>
  <c r="J63" i="1" s="1"/>
  <c r="I192" i="1"/>
  <c r="J192" i="1" s="1"/>
  <c r="I6" i="1"/>
  <c r="J6" i="1" s="1"/>
  <c r="K3" i="1" l="1"/>
  <c r="K6" i="1" l="1"/>
  <c r="I371" i="1"/>
  <c r="K63" i="1"/>
  <c r="K192" i="1"/>
  <c r="K17" i="1"/>
  <c r="K119" i="1"/>
  <c r="K111" i="1"/>
  <c r="K103" i="1"/>
  <c r="K95" i="1"/>
  <c r="K302" i="1"/>
  <c r="K254" i="1"/>
  <c r="K246" i="1"/>
  <c r="K238" i="1"/>
  <c r="K230" i="1"/>
  <c r="K222" i="1"/>
  <c r="K214" i="1"/>
  <c r="K206" i="1"/>
  <c r="K198" i="1"/>
  <c r="K190" i="1"/>
  <c r="K182" i="1"/>
  <c r="K174" i="1"/>
  <c r="K166" i="1"/>
  <c r="K158" i="1"/>
  <c r="K126" i="1"/>
  <c r="K94" i="1"/>
  <c r="K149" i="1"/>
  <c r="K70" i="1"/>
  <c r="K134" i="1"/>
  <c r="K35" i="1"/>
  <c r="K27" i="1"/>
  <c r="K19" i="1"/>
  <c r="K157" i="1"/>
  <c r="K125" i="1"/>
  <c r="K102" i="1"/>
  <c r="K93" i="1"/>
  <c r="K11" i="1"/>
  <c r="K142" i="1"/>
  <c r="K87" i="1"/>
  <c r="K32" i="1"/>
  <c r="K16" i="1"/>
  <c r="K8" i="1"/>
  <c r="K133" i="1"/>
  <c r="K110" i="1"/>
  <c r="K79" i="1"/>
  <c r="K150" i="1"/>
  <c r="K118" i="1"/>
  <c r="K86" i="1"/>
  <c r="K141" i="1"/>
  <c r="K56" i="1"/>
  <c r="K52" i="1"/>
  <c r="K36" i="1"/>
  <c r="K54" i="1"/>
  <c r="K101" i="1"/>
  <c r="K57" i="1"/>
  <c r="K175" i="1"/>
  <c r="K279" i="1"/>
  <c r="K344" i="1"/>
  <c r="K210" i="1"/>
  <c r="K105" i="1"/>
  <c r="K291" i="1"/>
  <c r="K352" i="1"/>
  <c r="K169" i="1"/>
  <c r="K156" i="1"/>
  <c r="K212" i="1"/>
  <c r="K274" i="1"/>
  <c r="K339" i="1"/>
  <c r="K147" i="1"/>
  <c r="K262" i="1"/>
  <c r="K325" i="1"/>
  <c r="K129" i="1"/>
  <c r="K183" i="1"/>
  <c r="K263" i="1"/>
  <c r="K333" i="1"/>
  <c r="K88" i="1"/>
  <c r="K241" i="1"/>
  <c r="K308" i="1"/>
  <c r="K349" i="1"/>
  <c r="K112" i="1"/>
  <c r="K178" i="1"/>
  <c r="K225" i="1"/>
  <c r="K309" i="1"/>
  <c r="K89" i="1"/>
  <c r="K248" i="1"/>
  <c r="K328" i="1"/>
  <c r="K312" i="1"/>
  <c r="K42" i="1"/>
  <c r="K50" i="1"/>
  <c r="K194" i="1"/>
  <c r="K285" i="1"/>
  <c r="K359" i="1"/>
  <c r="K216" i="1"/>
  <c r="K297" i="1"/>
  <c r="K92" i="1"/>
  <c r="K160" i="1"/>
  <c r="K280" i="1"/>
  <c r="K353" i="1"/>
  <c r="K275" i="1"/>
  <c r="K332" i="1"/>
  <c r="K202" i="1"/>
  <c r="K270" i="1"/>
  <c r="K340" i="1"/>
  <c r="K247" i="1"/>
  <c r="K314" i="1"/>
  <c r="K355" i="1"/>
  <c r="K184" i="1"/>
  <c r="K231" i="1"/>
  <c r="K100" i="1"/>
  <c r="K259" i="1"/>
  <c r="K337" i="1"/>
  <c r="K272" i="1"/>
  <c r="K257" i="1"/>
  <c r="K99" i="1"/>
  <c r="K242" i="1"/>
  <c r="K28" i="1"/>
  <c r="K60" i="1"/>
  <c r="K23" i="1"/>
  <c r="K13" i="1"/>
  <c r="K211" i="1"/>
  <c r="K361" i="1"/>
  <c r="K217" i="1"/>
  <c r="K171" i="1"/>
  <c r="K138" i="1"/>
  <c r="K97" i="1"/>
  <c r="K121" i="1"/>
  <c r="K315" i="1"/>
  <c r="K120" i="1"/>
  <c r="K295" i="1"/>
  <c r="K69" i="1"/>
  <c r="K30" i="1"/>
  <c r="K38" i="1"/>
  <c r="K62" i="1"/>
  <c r="K65" i="1"/>
  <c r="K139" i="1"/>
  <c r="K68" i="1"/>
  <c r="K237" i="1"/>
  <c r="K290" i="1"/>
  <c r="K226" i="1"/>
  <c r="K123" i="1"/>
  <c r="K227" i="1"/>
  <c r="K304" i="1"/>
  <c r="K114" i="1"/>
  <c r="K170" i="1"/>
  <c r="K223" i="1"/>
  <c r="K286" i="1"/>
  <c r="K127" i="1"/>
  <c r="K189" i="1"/>
  <c r="K281" i="1"/>
  <c r="K346" i="1"/>
  <c r="K143" i="1"/>
  <c r="K208" i="1"/>
  <c r="K276" i="1"/>
  <c r="K347" i="1"/>
  <c r="K108" i="1"/>
  <c r="K252" i="1"/>
  <c r="K321" i="1"/>
  <c r="K130" i="1"/>
  <c r="K191" i="1"/>
  <c r="K236" i="1"/>
  <c r="K335" i="1"/>
  <c r="K131" i="1"/>
  <c r="K265" i="1"/>
  <c r="K136" i="1"/>
  <c r="K239" i="1"/>
  <c r="K317" i="1"/>
  <c r="K124" i="1"/>
  <c r="K176" i="1"/>
  <c r="K292" i="1"/>
  <c r="K197" i="1"/>
  <c r="K287" i="1"/>
  <c r="K362" i="1"/>
  <c r="K148" i="1"/>
  <c r="K218" i="1"/>
  <c r="K354" i="1"/>
  <c r="K167" i="1"/>
  <c r="K271" i="1"/>
  <c r="K327" i="1"/>
  <c r="K365" i="1"/>
  <c r="K135" i="1"/>
  <c r="K199" i="1"/>
  <c r="K258" i="1"/>
  <c r="K343" i="1"/>
  <c r="K163" i="1"/>
  <c r="K250" i="1"/>
  <c r="K294" i="1"/>
  <c r="K366" i="1"/>
  <c r="K109" i="1"/>
  <c r="K75" i="1"/>
  <c r="K41" i="1"/>
  <c r="K14" i="1"/>
  <c r="K165" i="1"/>
  <c r="K71" i="1"/>
  <c r="K20" i="1"/>
  <c r="K85" i="1"/>
  <c r="K243" i="1"/>
  <c r="K296" i="1"/>
  <c r="K232" i="1"/>
  <c r="K155" i="1"/>
  <c r="K82" i="1"/>
  <c r="K228" i="1"/>
  <c r="K351" i="1"/>
  <c r="K15" i="1"/>
  <c r="K33" i="1"/>
  <c r="K47" i="1"/>
  <c r="K10" i="1"/>
  <c r="K37" i="1"/>
  <c r="K78" i="1"/>
  <c r="K34" i="1"/>
  <c r="K260" i="1"/>
  <c r="K310" i="1"/>
  <c r="K159" i="1"/>
  <c r="K255" i="1"/>
  <c r="K181" i="1"/>
  <c r="K244" i="1"/>
  <c r="K113" i="1"/>
  <c r="K128" i="1"/>
  <c r="K188" i="1"/>
  <c r="K233" i="1"/>
  <c r="K84" i="1"/>
  <c r="K213" i="1"/>
  <c r="K293" i="1"/>
  <c r="K66" i="1"/>
  <c r="K152" i="1"/>
  <c r="K224" i="1"/>
  <c r="K301" i="1"/>
  <c r="K363" i="1"/>
  <c r="K173" i="1"/>
  <c r="K277" i="1"/>
  <c r="K334" i="1"/>
  <c r="K74" i="1"/>
  <c r="K140" i="1"/>
  <c r="K204" i="1"/>
  <c r="K264" i="1"/>
  <c r="K350" i="1"/>
  <c r="K179" i="1"/>
  <c r="K278" i="1"/>
  <c r="K358" i="1"/>
  <c r="K249" i="1"/>
  <c r="K122" i="1"/>
  <c r="K137" i="1"/>
  <c r="K245" i="1"/>
  <c r="K319" i="1"/>
  <c r="K229" i="1"/>
  <c r="K298" i="1"/>
  <c r="K161" i="1"/>
  <c r="K307" i="1"/>
  <c r="K203" i="1"/>
  <c r="K282" i="1"/>
  <c r="K81" i="1"/>
  <c r="K144" i="1"/>
  <c r="K209" i="1"/>
  <c r="K283" i="1"/>
  <c r="K367" i="1"/>
  <c r="K289" i="1"/>
  <c r="K303" i="1"/>
  <c r="K46" i="1"/>
  <c r="K76" i="1"/>
  <c r="K48" i="1"/>
  <c r="K51" i="1"/>
  <c r="K164" i="1"/>
  <c r="K200" i="1"/>
  <c r="K91" i="1"/>
  <c r="K268" i="1"/>
  <c r="K345" i="1"/>
  <c r="K151" i="1"/>
  <c r="K324" i="1"/>
  <c r="K313" i="1"/>
  <c r="K80" i="1"/>
  <c r="K22" i="1"/>
  <c r="K44" i="1"/>
  <c r="K53" i="1"/>
  <c r="K25" i="1"/>
  <c r="K26" i="1"/>
  <c r="K49" i="1"/>
  <c r="K39" i="1"/>
  <c r="K316" i="1"/>
  <c r="K180" i="1"/>
  <c r="K331" i="1"/>
  <c r="K196" i="1"/>
  <c r="K96" i="1"/>
  <c r="K107" i="1"/>
  <c r="K234" i="1"/>
  <c r="K73" i="1"/>
  <c r="K205" i="1"/>
  <c r="K284" i="1"/>
  <c r="K153" i="1"/>
  <c r="K357" i="1"/>
  <c r="K9" i="1"/>
  <c r="K31" i="1"/>
  <c r="K83" i="1"/>
  <c r="K273" i="1"/>
  <c r="K195" i="1"/>
  <c r="K154" i="1"/>
  <c r="K207" i="1"/>
  <c r="K115" i="1"/>
  <c r="K326" i="1"/>
  <c r="K162" i="1"/>
  <c r="K322" i="1"/>
  <c r="K40" i="1"/>
  <c r="K58" i="1"/>
  <c r="K61" i="1"/>
  <c r="K43" i="1"/>
  <c r="K55" i="1"/>
  <c r="K45" i="1"/>
  <c r="K132" i="1"/>
  <c r="K267" i="1"/>
  <c r="K323" i="1"/>
  <c r="K185" i="1"/>
  <c r="K187" i="1"/>
  <c r="K261" i="1"/>
  <c r="K338" i="1"/>
  <c r="K145" i="1"/>
  <c r="K146" i="1"/>
  <c r="K201" i="1"/>
  <c r="K256" i="1"/>
  <c r="K106" i="1"/>
  <c r="K240" i="1"/>
  <c r="K172" i="1"/>
  <c r="K251" i="1"/>
  <c r="K320" i="1"/>
  <c r="K219" i="1"/>
  <c r="K288" i="1"/>
  <c r="K342" i="1"/>
  <c r="K215" i="1"/>
  <c r="K221" i="1"/>
  <c r="K329" i="1"/>
  <c r="K269" i="1"/>
  <c r="K177" i="1"/>
  <c r="K235" i="1"/>
  <c r="K220" i="1"/>
  <c r="K306" i="1"/>
  <c r="K168" i="1"/>
  <c r="K24" i="1"/>
  <c r="K311" i="1"/>
  <c r="K364" i="1"/>
  <c r="K193" i="1"/>
  <c r="K341" i="1"/>
  <c r="K360" i="1"/>
  <c r="K98" i="1"/>
  <c r="K330" i="1"/>
  <c r="K21" i="1"/>
  <c r="K12" i="1"/>
  <c r="K266" i="1"/>
  <c r="K7" i="1"/>
  <c r="K356" i="1"/>
  <c r="K67" i="1"/>
  <c r="K72" i="1"/>
  <c r="K186" i="1"/>
  <c r="K77" i="1"/>
  <c r="K64" i="1"/>
  <c r="K117" i="1"/>
  <c r="K253" i="1"/>
  <c r="K18" i="1"/>
  <c r="K59" i="1"/>
  <c r="K104" i="1"/>
  <c r="K336" i="1"/>
  <c r="K305" i="1"/>
  <c r="K29" i="1"/>
  <c r="K300" i="1"/>
  <c r="K90" i="1"/>
  <c r="K318" i="1"/>
  <c r="K348" i="1"/>
  <c r="K116" i="1"/>
  <c r="K299" i="1"/>
</calcChain>
</file>

<file path=xl/sharedStrings.xml><?xml version="1.0" encoding="utf-8"?>
<sst xmlns="http://schemas.openxmlformats.org/spreadsheetml/2006/main" count="2149" uniqueCount="994">
  <si>
    <t>Valor Final do Orçamento</t>
  </si>
  <si>
    <t>BDI</t>
  </si>
  <si>
    <t>Item</t>
  </si>
  <si>
    <t>Código</t>
  </si>
  <si>
    <t>Banco</t>
  </si>
  <si>
    <t>Descrição</t>
  </si>
  <si>
    <t>Und</t>
  </si>
  <si>
    <t>Quant.</t>
  </si>
  <si>
    <t>Valor Unit</t>
  </si>
  <si>
    <t>BDI Diferenciado</t>
  </si>
  <si>
    <t>Valor Unit com BDI</t>
  </si>
  <si>
    <t>Total</t>
  </si>
  <si>
    <t>Peso (%)</t>
  </si>
  <si>
    <t xml:space="preserve"> 1 </t>
  </si>
  <si>
    <t xml:space="preserve">  </t>
  </si>
  <si>
    <t>DESPESAS ADMINISTRATIVAS</t>
  </si>
  <si>
    <t/>
  </si>
  <si>
    <t xml:space="preserve"> 1.1 </t>
  </si>
  <si>
    <t>DESPESA COM PESSOAL</t>
  </si>
  <si>
    <t xml:space="preserve"> 1.1.1 </t>
  </si>
  <si>
    <t xml:space="preserve"> 93572 </t>
  </si>
  <si>
    <t>SINAPI</t>
  </si>
  <si>
    <t>ENCARREGADO GERAL DE OBRAS COM ENCARGOS COMPLEMENTARES</t>
  </si>
  <si>
    <t>MES</t>
  </si>
  <si>
    <t xml:space="preserve"> 1.1.2 </t>
  </si>
  <si>
    <t xml:space="preserve"> ITAM004 </t>
  </si>
  <si>
    <t>Próprio</t>
  </si>
  <si>
    <t>VIGIA NOTURNO COM ENCARGOS COMPLEMENTARES</t>
  </si>
  <si>
    <t>H</t>
  </si>
  <si>
    <t xml:space="preserve"> 1.2 </t>
  </si>
  <si>
    <t>DESPESAS GERAIS DE CONSUMO</t>
  </si>
  <si>
    <t xml:space="preserve"> 1.2.1 </t>
  </si>
  <si>
    <t xml:space="preserve"> ITAM019 </t>
  </si>
  <si>
    <t>LIMPEZA PERMANENTE DA OBRA</t>
  </si>
  <si>
    <t>MÊS</t>
  </si>
  <si>
    <t xml:space="preserve"> 1.3 </t>
  </si>
  <si>
    <t>EQUIPAMENTOS NÃO INCORPORADOS AO IMOVEL</t>
  </si>
  <si>
    <t xml:space="preserve"> 1.3.1 </t>
  </si>
  <si>
    <t xml:space="preserve"> 97063 </t>
  </si>
  <si>
    <t>MONTAGEM E DESMONTAGEM DE ANDAIME MODULAR FACHADEIRO, COM PISO METÁLICO, PARA EDIFÍCIOS COM MULTIPLOS PAVIMENTOS (EXCLUSIVE ANDAIME E LIMPEZA). AF_03/2024</t>
  </si>
  <si>
    <t>m²</t>
  </si>
  <si>
    <t xml:space="preserve"> 1.3.2 </t>
  </si>
  <si>
    <t xml:space="preserve"> 97064 </t>
  </si>
  <si>
    <t>MONTAGEM E DESMONTAGEM DE ANDAIME TUBULAR TIPO "TORRE" (EXCLUSIVE ANDAIME E LIMPEZA). AF_03/2024</t>
  </si>
  <si>
    <t>M</t>
  </si>
  <si>
    <t xml:space="preserve"> 1.3.3 </t>
  </si>
  <si>
    <t xml:space="preserve"> IP0007 </t>
  </si>
  <si>
    <t>LOCAÇÃO DE ANDAIME METÁLICO TIPO FACHADEIRO - INCLUINDO LIMPEZA, MANUTENÇÃO E ITENS NECESSÁRIOS A INSTALAÇÃO</t>
  </si>
  <si>
    <t>M2XMÊS</t>
  </si>
  <si>
    <t xml:space="preserve"> 1.3.4 </t>
  </si>
  <si>
    <t xml:space="preserve"> IP0008 </t>
  </si>
  <si>
    <t>LOCAÇÃO DE ANDAIME METÁLICO TUBULAR DE ENCAIXE, TIPO TORRE - INCLUINDO LIMPEZA, MANUTENÇÃO E ITENS NECESSÁRIOS A INSTALAÇÃO</t>
  </si>
  <si>
    <t>MXMÊS</t>
  </si>
  <si>
    <t xml:space="preserve"> 2 </t>
  </si>
  <si>
    <t>DESPESAS DE MOBILIZAÇÃO / INSTALAÇÃO CANTEIRO</t>
  </si>
  <si>
    <t xml:space="preserve"> 2.1 </t>
  </si>
  <si>
    <t>IMPOSTOS / TAXAS</t>
  </si>
  <si>
    <t xml:space="preserve"> 2.1.1 </t>
  </si>
  <si>
    <t xml:space="preserve"> ITAM0001 </t>
  </si>
  <si>
    <t>ANOTAÇÃO DE RESPONSABILIDADE TECNICA - ART CREA BA</t>
  </si>
  <si>
    <t>UND</t>
  </si>
  <si>
    <t xml:space="preserve"> 2.1.2 </t>
  </si>
  <si>
    <t xml:space="preserve"> SEMAI 01.05.016 </t>
  </si>
  <si>
    <t>ALVARÁ DE REFORMA ITAMARAJU</t>
  </si>
  <si>
    <t xml:space="preserve"> 2.2 </t>
  </si>
  <si>
    <t>SEGURANÇA NO TRABALHO</t>
  </si>
  <si>
    <t xml:space="preserve"> 2.2.1 </t>
  </si>
  <si>
    <t xml:space="preserve"> CM00224 </t>
  </si>
  <si>
    <t>PCMSO</t>
  </si>
  <si>
    <t xml:space="preserve"> 2.2.2 </t>
  </si>
  <si>
    <t xml:space="preserve"> IP0006 </t>
  </si>
  <si>
    <t>PPRA / PGR</t>
  </si>
  <si>
    <t xml:space="preserve"> 2.3 </t>
  </si>
  <si>
    <t>INSTALAÇÕES PROVISÓRIAS</t>
  </si>
  <si>
    <t xml:space="preserve"> 2.3.1 </t>
  </si>
  <si>
    <t xml:space="preserve"> 103689 </t>
  </si>
  <si>
    <t>FORNECIMENTO E INSTALAÇÃO DE PLACA DE OBRA COM CHAPA GALVANIZADA E ESTRUTURA DE MADEIRA. AF_03/2022_PS</t>
  </si>
  <si>
    <t xml:space="preserve"> 2.3.2 </t>
  </si>
  <si>
    <t xml:space="preserve"> 104897 </t>
  </si>
  <si>
    <t>COMPOSIÇÃO PARAMÉTRICA DE EXECUÇÃO DE SANITÁRIO E VESTIÁRIO EM CANTEIRO DE OBRAS, FORA DA PROJEÇÃO DA LAJE, EM CHAPA DE MADEIRA COMPENSADA, NÃO INCLUSO MOBILIÁRIO. AF_01/2024_PE</t>
  </si>
  <si>
    <t xml:space="preserve"> 2.3.3 </t>
  </si>
  <si>
    <t xml:space="preserve"> 104896 </t>
  </si>
  <si>
    <t>COMPOSIÇÃO PARAMÉTRICA DE EXECUÇÃO DE REFEITÓRIO EM CANTEIRO DE OBRAS, FORA DA PROJEÇÃO DA LAJE, EM CHAPA DE MADEIRA COMPENSADA, NÃO INCLUSO MOBILIÁRIO E EQUIPAMENTOS. AF_01/2024_PE</t>
  </si>
  <si>
    <t xml:space="preserve"> 2.3.4 </t>
  </si>
  <si>
    <t xml:space="preserve"> ITAM020 </t>
  </si>
  <si>
    <t>MOBILIZAÇÃO DE CANTEIRO DE OBRAS</t>
  </si>
  <si>
    <t>UN</t>
  </si>
  <si>
    <t xml:space="preserve"> 3 </t>
  </si>
  <si>
    <t>SERVIÇOS PRELIMINARES</t>
  </si>
  <si>
    <t xml:space="preserve"> 3.1 </t>
  </si>
  <si>
    <t xml:space="preserve"> 104796 </t>
  </si>
  <si>
    <t>DEMOLIÇÃO DE GUIAS, SARJETAS OU SARJETÕES, DE FORMA MECANIZADA, SEM REAPROVEITAMENTO. AF_09/2023</t>
  </si>
  <si>
    <t xml:space="preserve"> 3.2 </t>
  </si>
  <si>
    <t xml:space="preserve"> 104789 </t>
  </si>
  <si>
    <t>DEMOLIÇÃO DE PISO DE CONCRETO SIMPLES, DE FORMA MANUAL, SEM REAPROVEITAMENTO. AF_09/2023</t>
  </si>
  <si>
    <t>m³</t>
  </si>
  <si>
    <t xml:space="preserve"> 3.3 </t>
  </si>
  <si>
    <t xml:space="preserve"> 104790 </t>
  </si>
  <si>
    <t>DEMOLIÇÃO DE PISO DE CONCRETO SIMPLES, DE FORMA MECANIZADA COM MARTELETE, SEM REAPROVEITAMENTO. AF_09/2023</t>
  </si>
  <si>
    <t xml:space="preserve"> 3.4 </t>
  </si>
  <si>
    <t xml:space="preserve"> 97633 </t>
  </si>
  <si>
    <t>DEMOLIÇÃO DE REVESTIMENTO CERÂMICO, DE FORMA MANUAL, SEM REAPROVEITAMENTO. AF_09/2023</t>
  </si>
  <si>
    <t xml:space="preserve"> 3.5 </t>
  </si>
  <si>
    <t xml:space="preserve"> 97634 </t>
  </si>
  <si>
    <t>DEMOLIÇÃO DE REVESTIMENTO CERÂMICO, DE FORMA MECANIZADA COM MARTELETE, SEM REAPROVEITAMENTO. AF_09/2023</t>
  </si>
  <si>
    <t xml:space="preserve"> 3.6 </t>
  </si>
  <si>
    <t xml:space="preserve"> 97642 </t>
  </si>
  <si>
    <t>REMOÇÃO DE TRAMA METÁLICA OU DE MADEIRA PARA FORRO, DE FORMA MANUAL, SEM REAPROVEITAMENTO. AF_09/2023</t>
  </si>
  <si>
    <t xml:space="preserve"> 3.7 </t>
  </si>
  <si>
    <t xml:space="preserve"> SEMAI 01.02.006 </t>
  </si>
  <si>
    <t>REMOÇÃO DE CAIXA PRÉ-MOLDADA DE CONCRETO (AR CONDICIONADO)</t>
  </si>
  <si>
    <t xml:space="preserve"> 3.8 </t>
  </si>
  <si>
    <t xml:space="preserve"> 97664 </t>
  </si>
  <si>
    <t>REMOÇÃO DE ACESSÓRIOS, DE FORMA MANUAL, SEM REAPROVEITAMENTO. AF_09/2023</t>
  </si>
  <si>
    <t xml:space="preserve"> 3.9 </t>
  </si>
  <si>
    <t xml:space="preserve"> 97645 </t>
  </si>
  <si>
    <t>REMOÇÃO DE JANELAS, DE FORMA MANUAL, SEM REAPROVEITAMENTO. AF_09/2023</t>
  </si>
  <si>
    <t xml:space="preserve"> 3.10 </t>
  </si>
  <si>
    <t xml:space="preserve"> 97663 </t>
  </si>
  <si>
    <t>REMOÇÃO DE LOUÇAS, DE FORMA MANUAL, SEM REAPROVEITAMENTO. AF_09/2023</t>
  </si>
  <si>
    <t xml:space="preserve"> 3.11 </t>
  </si>
  <si>
    <t xml:space="preserve"> 97644 </t>
  </si>
  <si>
    <t>REMOÇÃO DE PORTAS, DE FORMA MANUAL, SEM REAPROVEITAMENTO. AF_09/2023</t>
  </si>
  <si>
    <t xml:space="preserve"> 3.12 </t>
  </si>
  <si>
    <t xml:space="preserve"> IP0070 </t>
  </si>
  <si>
    <t>REMOÇÃO DE GRADES DE FERRO, SEM REAPROVEITAMENTO</t>
  </si>
  <si>
    <t xml:space="preserve"> 3.13 </t>
  </si>
  <si>
    <t xml:space="preserve"> SEMAP 04.01.018 </t>
  </si>
  <si>
    <t>REMOÇÃO DE DIVISÓRIA TIPO EUCATEX EXISTENTE - m²</t>
  </si>
  <si>
    <t xml:space="preserve"> 3.14 </t>
  </si>
  <si>
    <t xml:space="preserve"> 97650 </t>
  </si>
  <si>
    <t>REMOÇÃO DE TRAMA DE MADEIRA PARA COBERTURA, DE FORMA MANUAL, SEM REAPROVEITAMENTO. AF_09/2023</t>
  </si>
  <si>
    <t xml:space="preserve"> 3.15 </t>
  </si>
  <si>
    <t xml:space="preserve"> 104793 </t>
  </si>
  <si>
    <t>REMOÇÃO DE CABOS ELÉTRICOS, COM SEÇÃO MAIOR QUE 2,5 MM² E MENOR QUE 10 MM², DE FORMA MANUAL, SEM REAPROVEITAMENTO. AF_09/2023</t>
  </si>
  <si>
    <t xml:space="preserve"> 3.16 </t>
  </si>
  <si>
    <t xml:space="preserve"> 97660 </t>
  </si>
  <si>
    <t>REMOÇÃO DE INTERRUPTORES/TOMADAS ELÉTRICAS, DE FORMA MANUAL, SEM REAPROVEITAMENTO. AF_09/2023</t>
  </si>
  <si>
    <t xml:space="preserve"> 3.17 </t>
  </si>
  <si>
    <t xml:space="preserve"> 97647 </t>
  </si>
  <si>
    <t>REMOÇÃO DE TELHAS DE FIBROCIMENTO METÁLICA E CERÂMICA, DE FORMA MANUAL, SEM REAPROVEITAMENTO. AF_09/2023</t>
  </si>
  <si>
    <t xml:space="preserve"> 3.18 </t>
  </si>
  <si>
    <t xml:space="preserve"> SEMAI 00.03.021 </t>
  </si>
  <si>
    <t>RETIRADA DE QUADROS ELÉTRICOS DE SOBREPOR</t>
  </si>
  <si>
    <t xml:space="preserve"> 3.19 </t>
  </si>
  <si>
    <t xml:space="preserve"> 97665 </t>
  </si>
  <si>
    <t>REMOÇÃO DE LUMINÁRIAS, DE FORMA MANUAL, SEM REAPROVEITAMENTO. AF_09/2023</t>
  </si>
  <si>
    <t xml:space="preserve"> 3.20 </t>
  </si>
  <si>
    <t xml:space="preserve"> IP0100 </t>
  </si>
  <si>
    <t>REMOÇÃO DE ESPELHO, SEM REAPROVEITAMENTO</t>
  </si>
  <si>
    <t xml:space="preserve"> 3.21 </t>
  </si>
  <si>
    <t xml:space="preserve"> SEMAP 00.03.006 </t>
  </si>
  <si>
    <t>REMOÇÃO DE ELETRODUTO , DE FORMA MANUAL, SEM REAPROVEITAMENTO</t>
  </si>
  <si>
    <t xml:space="preserve"> 3.22 </t>
  </si>
  <si>
    <t xml:space="preserve"> 97628 </t>
  </si>
  <si>
    <t>DEMOLIÇÃO DE LAJES, EM CONCRETO ARMADO, DE FORMA MANUAL, SEM REAPROVEITAMENTO. AF_09/2023</t>
  </si>
  <si>
    <t xml:space="preserve"> 3.23 </t>
  </si>
  <si>
    <t xml:space="preserve"> 97629 </t>
  </si>
  <si>
    <t>DEMOLIÇÃO DE LAJES, EM CONCRETO ARMADO, DE FORMA MECANIZADA COM MARTELETE, SEM REAPROVEITAMENTO. AF_09/2023</t>
  </si>
  <si>
    <t xml:space="preserve"> 3.24 </t>
  </si>
  <si>
    <t xml:space="preserve"> EUNAP0100 </t>
  </si>
  <si>
    <t>REMOÇÃO E TRANSPORTE DE PLACAS PREMOLDADAS (DIMENSÃO 50X50CM)</t>
  </si>
  <si>
    <t xml:space="preserve"> 3.25 </t>
  </si>
  <si>
    <t xml:space="preserve"> 98527 </t>
  </si>
  <si>
    <t>REMOÇÃO DE RAÍZES REMANESCENTES DE TRONCO DE ÁRVORE COM DIÂMETRO MAIOR OU IGUAL A 0,40 M E MENOR QUE 0,60 M. AF_03/2024</t>
  </si>
  <si>
    <t xml:space="preserve"> 3.26 </t>
  </si>
  <si>
    <t xml:space="preserve"> 98534 </t>
  </si>
  <si>
    <t>PODA EM ALTURA DE ÁRVORE COM DIÂMETRO DE TRONCO MAIOR OU IGUAL A 0,40 M E MENOR QUE 0,60 M. AF_03/2024</t>
  </si>
  <si>
    <t xml:space="preserve"> 3.27 </t>
  </si>
  <si>
    <t xml:space="preserve"> 98535 </t>
  </si>
  <si>
    <t>PODA EM ALTURA DE ÁRVORE COM DIÂMETRO DE TRONCO MAIOR OU IGUAL A 0,60 M. AF_03/2024</t>
  </si>
  <si>
    <t xml:space="preserve"> 3.28 </t>
  </si>
  <si>
    <t xml:space="preserve"> SEMAI 01.05.015 </t>
  </si>
  <si>
    <t>REMOÇÃO DE FORRO DE MADEIRA, DE FORMA MANUAL, SEM REAPROVEITAMENTO.</t>
  </si>
  <si>
    <t xml:space="preserve"> 3.29 </t>
  </si>
  <si>
    <t xml:space="preserve"> 97622 </t>
  </si>
  <si>
    <t>DEMOLIÇÃO DE ALVENARIA DE BLOCO FURADO, DE FORMA MANUAL, SEM REAPROVEITAMENTO. AF_09/2023</t>
  </si>
  <si>
    <t xml:space="preserve"> 4 </t>
  </si>
  <si>
    <t>CARGAS E TRANSPORTES</t>
  </si>
  <si>
    <t xml:space="preserve"> 4.1 </t>
  </si>
  <si>
    <t xml:space="preserve"> JAC0006 </t>
  </si>
  <si>
    <t>CARGA MANUAIS DE ENTULHO EM CAMINHÃO BASCULANTE 10M³</t>
  </si>
  <si>
    <t xml:space="preserve"> 4.2 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</si>
  <si>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</si>
  <si>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</si>
  <si>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 xml:space="preserve"> 4.3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</si>
  <si>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</si>
  <si>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</si>
  <si>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</si>
  <si>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5 </t>
  </si>
  <si>
    <t>ESTRUTURA</t>
  </si>
  <si>
    <t xml:space="preserve"> 5.1 </t>
  </si>
  <si>
    <t>MOVIMENTO DE TERRA</t>
  </si>
  <si>
    <t xml:space="preserve"> 5.1.1 </t>
  </si>
  <si>
    <t xml:space="preserve"> 96523 </t>
  </si>
  <si>
    <t>ESCAVAÇÃO MANUAL PARA BLOCO DE COROAMENTO OU SAPATA (INCLUINDO ESCAVAÇÃO PARA COLOCAÇÃO DE FÔRMAS). AF_01/2024</t>
  </si>
  <si>
    <t xml:space="preserve"> 5.1.2 </t>
  </si>
  <si>
    <t xml:space="preserve"> ITAM023 </t>
  </si>
  <si>
    <t>REATERRO MANUAL DE VALAS, COM PLACA VIBRATÓRIA.</t>
  </si>
  <si>
    <t xml:space="preserve"> 5.2 </t>
  </si>
  <si>
    <t>SAPATAS</t>
  </si>
  <si>
    <t xml:space="preserve"> 5.2.1 </t>
  </si>
  <si>
    <t xml:space="preserve"> 96558 </t>
  </si>
  <si>
    <t>CONCRETAGEM DE SAPATA, FCK 30 MPA, COM USO DE BOMBA - LANÇAMENTO, ADENSAMENTO E ACABAMENTO. AF_01/2024</t>
  </si>
  <si>
    <t xml:space="preserve"> 5.2.2 </t>
  </si>
  <si>
    <t xml:space="preserve"> 104919 </t>
  </si>
  <si>
    <t>ARMAÇÃO DE SAPATA ISOLADA, VIGA BALDRAME E SAPATA CORRIDA UTILIZANDO AÇO CA-50 DE 10 MM - MONTAGEM. AF_01/2024</t>
  </si>
  <si>
    <t>KG</t>
  </si>
  <si>
    <t xml:space="preserve"> 5.2.3 </t>
  </si>
  <si>
    <t xml:space="preserve"> 96616 </t>
  </si>
  <si>
    <t>LASTRO DE CONCRETO MAGRO, APLICADO EM BLOCOS DE COROAMENTO OU SAPATAS. AF_01/2024</t>
  </si>
  <si>
    <t xml:space="preserve"> 5.2.4 </t>
  </si>
  <si>
    <t xml:space="preserve"> 96535 </t>
  </si>
  <si>
    <t>FABRICAÇÃO, MONTAGEM E DESMONTAGEM DE FÔRMA PARA SAPATA, EM MADEIRA SERRADA, E=25 MM, 4 UTILIZAÇÕES. AF_01/2024</t>
  </si>
  <si>
    <t xml:space="preserve"> 5.3 </t>
  </si>
  <si>
    <t>PILARES</t>
  </si>
  <si>
    <t xml:space="preserve"> 5.3.1 </t>
  </si>
  <si>
    <t xml:space="preserve"> 103672 </t>
  </si>
  <si>
    <t>CONCRETAGEM DE PILARES, FCK = 25 MPA, COM USO DE BOMBA - LANÇAMENTO, ADENSAMENTO E ACABAMENTO. AF_02/2022_PS</t>
  </si>
  <si>
    <t xml:space="preserve"> 5.3.2 </t>
  </si>
  <si>
    <t xml:space="preserve"> 92759 </t>
  </si>
  <si>
    <t>ARMAÇÃO DE PILAR OU VIGA DE ESTRUTURA CONVENCIONAL DE CONCRETO ARMADO UTILIZANDO AÇO CA-60 DE 5,0 MM - MONTAGEM. AF_06/2022</t>
  </si>
  <si>
    <t xml:space="preserve"> 5.3.3 </t>
  </si>
  <si>
    <t xml:space="preserve"> 92762 </t>
  </si>
  <si>
    <t>ARMAÇÃO DE PILAR OU VIGA DE ESTRUTURA CONVENCIONAL DE CONCRETO ARMADO UTILIZANDO AÇO CA-50 DE 10,0 MM - MONTAGEM. AF_06/2022</t>
  </si>
  <si>
    <t xml:space="preserve"> 5.3.4 </t>
  </si>
  <si>
    <t xml:space="preserve"> 92427 </t>
  </si>
  <si>
    <t>MONTAGEM E DESMONTAGEM DE FÔRMA DE PILARES RETANGULARES E ESTRUTURAS SIMILARES, PÉ-DIREITO SIMPLES, EM CHAPA DE MADEIRA COMPENSADA RESINADA, 8 UTILIZAÇÕES. AF_09/2020</t>
  </si>
  <si>
    <t xml:space="preserve"> 5.4 </t>
  </si>
  <si>
    <t>VIGAS</t>
  </si>
  <si>
    <t xml:space="preserve"> 5.4.1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</si>
  <si>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</si>
  <si>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</si>
  <si>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5.4.2 </t>
  </si>
  <si>
    <t xml:space="preserve"> 5.4.3 </t>
  </si>
  <si>
    <t xml:space="preserve"> 92760 </t>
  </si>
  <si>
    <t>ARMAÇÃO DE PILAR OU VIGA DE ESTRUTURA CONVENCIONAL DE CONCRETO ARMADO UTILIZANDO AÇO CA-50 DE 6,3 MM - MONTAGEM. AF_06/2022</t>
  </si>
  <si>
    <t xml:space="preserve"> 5.4.4 </t>
  </si>
  <si>
    <t xml:space="preserve"> 92763 </t>
  </si>
  <si>
    <t>ARMAÇÃO DE PILAR OU VIGA DE ESTRUTURA CONVENCIONAL DE CONCRETO ARMADO UTILIZANDO AÇO CA-50 DE 12,5 MM - MONTAGEM. AF_06/2022</t>
  </si>
  <si>
    <t xml:space="preserve"> 5.4.5 </t>
  </si>
  <si>
    <t xml:space="preserve"> 92764 </t>
  </si>
  <si>
    <t>ARMAÇÃO DE PILAR OU VIGA DE ESTRUTURA CONVENCIONAL DE CONCRETO ARMADO UTILIZANDO AÇO CA-50 DE 16,0 MM - MONTAGEM. AF_06/2022</t>
  </si>
  <si>
    <t xml:space="preserve"> 5.4.6 </t>
  </si>
  <si>
    <t xml:space="preserve"> 92765 </t>
  </si>
  <si>
    <t>ARMAÇÃO DE PILAR OU VIGA DE ESTRUTURA CONVENCIONAL DE CONCRETO ARMADO UTILIZANDO AÇO CA-50 DE 20,0 MM - MONTAGEM. AF_06/2022</t>
  </si>
  <si>
    <t xml:space="preserve"> 5.4.7 </t>
  </si>
  <si>
    <t xml:space="preserve"> 92464 </t>
  </si>
  <si>
    <t>MONTAGEM E DESMONTAGEM DE FÔRMA DE VIGA, ESCORAMENTO METÁLICO, PÉ-DIREITO SIMPLES, EM CHAPA DE MADEIRA RESINADA, 8 UTILIZAÇÕES. AF_09/2020</t>
  </si>
  <si>
    <t xml:space="preserve"> 5.5 </t>
  </si>
  <si>
    <t>LAJES</t>
  </si>
  <si>
    <t xml:space="preserve"> 5.5.1 </t>
  </si>
  <si>
    <t xml:space="preserve"> 92510 </t>
  </si>
  <si>
    <t>MONTAGEM E DESMONTAGEM DE FÔRMA DE LAJE MACIÇA, PÉ-DIREITO SIMPLES, EM CHAPA DE MADEIRA COMPENSADA RESINADA, 2 UTILIZAÇÕES. AF_09/2020</t>
  </si>
  <si>
    <t xml:space="preserve"> 5.5.2 </t>
  </si>
  <si>
    <t xml:space="preserve"> 5.5.3 </t>
  </si>
  <si>
    <t xml:space="preserve"> 92770 </t>
  </si>
  <si>
    <t>ARMAÇÃO DE LAJE DE ESTRUTURA CONVENCIONAL DE CONCRETO ARMADO UTILIZANDO AÇO CA-50 DE 8,0 MM - MONTAGEM. AF_06/2022</t>
  </si>
  <si>
    <t xml:space="preserve"> 5.5.4 </t>
  </si>
  <si>
    <t xml:space="preserve"> ITAM018 </t>
  </si>
  <si>
    <t>LAJE PRÉ-MOLDADA UNIDIRECIONAL, BIAPOIADA, ENCHIMENTO EM EPS, VIGOTA TRELIÇADA, ALTURA TOTAL DA LAJE (ENCHIMENTO+CAPA) = (12+4).</t>
  </si>
  <si>
    <t xml:space="preserve"> 6 </t>
  </si>
  <si>
    <t>PAREDES E DIVISORIAS</t>
  </si>
  <si>
    <t xml:space="preserve"> 6.1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</si>
  <si>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</si>
  <si>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</si>
  <si>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6.2 </t>
  </si>
  <si>
    <t xml:space="preserve"> 96360 </t>
  </si>
  <si>
    <t>PAREDE COM SISTEMA EM CHAPAS DE GESSO PARA DRYWALL, USO INTERNO, COM DUAS FACES SIMPLES E ESTRUTURA METÁLICA COM GUIAS DUPLAS, SEM VÃOS. AF_07/2023_PS</t>
  </si>
  <si>
    <t xml:space="preserve"> 6.3 </t>
  </si>
  <si>
    <t xml:space="preserve"> SEMAI 00.04.007 </t>
  </si>
  <si>
    <t>ISOLAMENTO ACUSTICO COM PAINEL DE LA DE VIDRO SEM REVESTIMENTO PSI 20, E = 50 MM, DE 1200 X 600 MM</t>
  </si>
  <si>
    <t xml:space="preserve"> 6.4 </t>
  </si>
  <si>
    <t xml:space="preserve"> 105035 </t>
  </si>
  <si>
    <t>VERGA PRÉ-FABRICADA COM ATÉ 1,5 M DE VÃO, ESPESSURA DE *20* CM. AF_03/2024</t>
  </si>
  <si>
    <t xml:space="preserve"> 6.5 </t>
  </si>
  <si>
    <t xml:space="preserve"> 105039 </t>
  </si>
  <si>
    <t>CONTRAVERGA PRÉ-FABRICADA, ESPESSURA DE *15* CM. AF_03/2024</t>
  </si>
  <si>
    <t xml:space="preserve"> 6.6 </t>
  </si>
  <si>
    <t xml:space="preserve"> ITA0025 </t>
  </si>
  <si>
    <t>PILAR DE AMARRAÇÃO DE ALVENARIA MOLDADA IN LOCO EM CONCRETO.</t>
  </si>
  <si>
    <t xml:space="preserve"> 6.7 </t>
  </si>
  <si>
    <t xml:space="preserve"> 105034 </t>
  </si>
  <si>
    <t>CINTA DE AMARRAÇÃO DE ALVENARIA MOLDADA IN LOCO COM UTILIZAÇÃO DE BLOCOS CANALETA, ESPESSURA DE *10* CM. AF_03/2024</t>
  </si>
  <si>
    <t xml:space="preserve"> 7 </t>
  </si>
  <si>
    <t>COBERTURA</t>
  </si>
  <si>
    <t xml:space="preserve"> 7.1 </t>
  </si>
  <si>
    <t xml:space="preserve"> 92544 </t>
  </si>
  <si>
    <t>TRAMA DE MADEIRA COMPOSTA POR TERÇAS PARA TELHADOS DE ATÉ 2 ÁGUAS PARA TELHA ESTRUTURAL DE FIBROCIMENTO, INCLUSO TRANSPORTE VERTICAL. AF_07/2019</t>
  </si>
  <si>
    <t xml:space="preserve"> 7.2 </t>
  </si>
  <si>
    <t xml:space="preserve"> 96114 </t>
  </si>
  <si>
    <t>FORRO EM DRYWALL, PARA AMBIENTES COMERCIAIS, INCLUSIVE ESTRUTURA BIRECIONAL DE FIXAÇÃO. AF_08/2023_PS</t>
  </si>
  <si>
    <t xml:space="preserve"> 7.3 </t>
  </si>
  <si>
    <t xml:space="preserve"> ITA0011 </t>
  </si>
  <si>
    <t>RUFO DE CONCRETO ARMADO FCK=20MPA L=40CM E H=7CM</t>
  </si>
  <si>
    <t>m</t>
  </si>
  <si>
    <t xml:space="preserve"> 7.4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</si>
  <si>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</si>
  <si>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</si>
  <si>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7.5 </t>
  </si>
  <si>
    <t xml:space="preserve"> 94223 </t>
  </si>
  <si>
    <t>CUMEEIRA PARA TELHA DE FIBROCIMENTO ONDULADA E = 6 MM, INCLUSO ACESSÓRIOS DE FIXAÇÃO E IÇAMENTO. AF_07/2019</t>
  </si>
  <si>
    <t xml:space="preserve"> 8 </t>
  </si>
  <si>
    <t>ESQUADRIAS</t>
  </si>
  <si>
    <t xml:space="preserve"> 8.1 </t>
  </si>
  <si>
    <t xml:space="preserve"> 94569 </t>
  </si>
  <si>
    <t>JANELA DE ALUMÍNIO TIPO MAXIM-AR, BATENTE/ REQUADRO 3 A 14 CM, VIDRO INCLUSO, FIXAÇÃO COM PARAFUSO, SEM GUARNIÇÃO/ ALIZAR, DIMENSÕES 60X80 (A X L) CM, SEM ACABAMENTO, VEDAÇÃO COM SILICONE, EXCLUSIVE CONTRAMARCO - FORNECIMENTO E INSTALAÇÃO. AF_11/2024</t>
  </si>
  <si>
    <t xml:space="preserve"> 8.2 </t>
  </si>
  <si>
    <t xml:space="preserve"> 94590 </t>
  </si>
  <si>
    <t>CONTRAMARCO DE ALUMÍNIO, FIXAÇÃO COM PARAFUSO - FORNECIMENTO E INSTALAÇÃO. AF_11/2024</t>
  </si>
  <si>
    <t xml:space="preserve"> 8.3 </t>
  </si>
  <si>
    <t xml:space="preserve"> 102185 </t>
  </si>
  <si>
    <t>PORTA DE ABRIR COM MOLA HIDRÁULICA, EM VIDRO TEMPERADO, 2 FOLHAS DE 90X210 CM, ESPESSURA DD 10MM, INCLUSIVE ACESSÓRIOS. AF_01/2021</t>
  </si>
  <si>
    <t xml:space="preserve"> 8.4 </t>
  </si>
  <si>
    <t xml:space="preserve"> 100866 </t>
  </si>
  <si>
    <t>BARRA DE APOIO RETA, EM ACO INOX POLIDO, COMPRIMENTO 60CM, FIXADA NA PAREDE - FORNECIMENTO E INSTALAÇÃO. AF_01/2020</t>
  </si>
  <si>
    <t xml:space="preserve"> 8.5 </t>
  </si>
  <si>
    <t xml:space="preserve"> SEMAP 04.01.046 </t>
  </si>
  <si>
    <t>CHAPA DE PROTEÇÃO DE PORTA EM AÇO INOX (INTERNA E EXTERNA)- FORNECIMENTO E INSTALAÇÃO - UND</t>
  </si>
  <si>
    <t xml:space="preserve"> 8.6 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</si>
  <si>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</si>
  <si>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</si>
  <si>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 xml:space="preserve"> 8.7 </t>
  </si>
  <si>
    <t xml:space="preserve"> 100675 </t>
  </si>
  <si>
    <t>KIT DE PORTA-PRONTA DE MADEIRA EM ACABAMENTO MELAMÍNICO BRANCO, FOLHA LEVE OU MÉDIA, 90X210, EXCLUSIVE FECHADURA, FIXAÇÃO COM PREENCHIMENTO TOTAL DE ESPUMA EXPANSIVA - FORNECIMENTO E INSTALAÇÃO. AF_12/2019</t>
  </si>
  <si>
    <t xml:space="preserve"> 8.8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</si>
  <si>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</si>
  <si>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</si>
  <si>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8.9 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</si>
  <si>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</si>
  <si>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</si>
  <si>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8.10 </t>
  </si>
  <si>
    <t xml:space="preserve"> SEMAI 01.05.014 </t>
  </si>
  <si>
    <t>PORTA DE CORRER MADEIRA FOLHA MEDIA (NBR 15930) DE 800 X 2100 MM, DE 35 MM A 40 MM DE ESPESSURA, NUCLEO SEMI-SOLIDO (SARRAFEADO), CAPA FRISADA EM HDF, ACABAMENTO MELAMINICO</t>
  </si>
  <si>
    <t xml:space="preserve"> 8.11 </t>
  </si>
  <si>
    <t xml:space="preserve"> 100674 </t>
  </si>
  <si>
    <t>CAIXILHO FIXO DE ALUMÍNIO PARA VIDRO (VIDRO INCLUSO), BATENTE/ REQUADRO DE 4 A 14 CM, SEM GUARNIÇÃO/ ALIZAR, FIXAÇÃO COM PARAFUSOS, VEDAÇÃO COM SILICONE, EXCLUSIVE CONTRAMARCO - FORNECIMENTO E INSTALAÇÃO. AF_11/2024</t>
  </si>
  <si>
    <t xml:space="preserve"> 9 </t>
  </si>
  <si>
    <t>INSTALAÇÕES HIDROSSANITÁRIAS</t>
  </si>
  <si>
    <t xml:space="preserve"> 9.1 </t>
  </si>
  <si>
    <t>HIDRAULICA</t>
  </si>
  <si>
    <t xml:space="preserve"> 9.1.1 </t>
  </si>
  <si>
    <t xml:space="preserve"> 89401 </t>
  </si>
  <si>
    <t>TUBO, PVC, SOLDÁVEL, DE 20MM, INSTALADO EM RAMAL DE DISTRIBUIÇÃO DE ÁGUA - FORNECIMENTO E INSTALAÇÃO. AF_06/2022</t>
  </si>
  <si>
    <t xml:space="preserve"> 9.1.2 </t>
  </si>
  <si>
    <t xml:space="preserve"> 89402 </t>
  </si>
  <si>
    <t>TUBO, PVC, SOLDÁVEL, DE 25MM, INSTALADO EM RAMAL DE DISTRIBUIÇÃO DE ÁGUA - FORNECIMENTO E INSTALAÇÃO. AF_06/2022</t>
  </si>
  <si>
    <t xml:space="preserve"> 9.1.3 </t>
  </si>
  <si>
    <t xml:space="preserve"> 89403 </t>
  </si>
  <si>
    <t>TUBO, PVC, SOLDÁVEL, DE 32MM, INSTALADO EM RAMAL DE DISTRIBUIÇÃO DE ÁGUA - FORNECIMENTO E INSTALAÇÃO. AF_06/2022</t>
  </si>
  <si>
    <t xml:space="preserve"> 9.1.4 </t>
  </si>
  <si>
    <t xml:space="preserve"> 89426 </t>
  </si>
  <si>
    <t>LUVA DE REDUÇÃO, PVC, SOLDÁVEL, DN 32MM X 25MM, INSTALADO EM RAMAL DE DISTRIBUIÇÃO DE ÁGUA - FORNECIMENTO E INSTALAÇÃO. AF_06/2022</t>
  </si>
  <si>
    <t xml:space="preserve"> 9.1.5 </t>
  </si>
  <si>
    <t xml:space="preserve"> 89404 </t>
  </si>
  <si>
    <t>JOELHO 90 GRAUS, PVC, SOLDÁVEL, DN 20MM, INSTALADO EM RAMAL DE DISTRIBUIÇÃO DE ÁGUA - FORNECIMENTO E INSTALAÇÃO. AF_06/2022</t>
  </si>
  <si>
    <t xml:space="preserve"> 9.1.6 </t>
  </si>
  <si>
    <t xml:space="preserve"> 89408 </t>
  </si>
  <si>
    <t>JOELHO 90 GRAUS, PVC, SOLDÁVEL, DN 25MM, INSTALADO EM RAMAL DE DISTRIBUIÇÃO DE ÁGUA - FORNECIMENTO E INSTALAÇÃO. AF_06/2022</t>
  </si>
  <si>
    <t xml:space="preserve"> 9.1.7 </t>
  </si>
  <si>
    <t xml:space="preserve"> 89413 </t>
  </si>
  <si>
    <t>JOELHO 90 GRAUS, PVC, SOLDÁVEL, DN 32MM, INSTALADO EM RAMAL DE DISTRIBUIÇÃO DE ÁGUA - FORNECIMENTO E INSTALAÇÃO. AF_06/2022</t>
  </si>
  <si>
    <t xml:space="preserve"> 9.1.8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</si>
  <si>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</si>
  <si>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</si>
  <si>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9.1.9 </t>
  </si>
  <si>
    <t xml:space="preserve"> SEMAP 03.00.017 </t>
  </si>
  <si>
    <t>JOELHO 90 GRAUS COM BUCHA DE LATÃO, PVC, SOLDÁVEL, DN 20MM X 1/2", INSTALADO EM RAMAL OU SUB-RAMAL DE ÁGUA - FORNECIMENTO E INSTALAÇÃO.</t>
  </si>
  <si>
    <t xml:space="preserve"> 9.1.10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</si>
  <si>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</si>
  <si>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</si>
  <si>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9.1.11 </t>
  </si>
  <si>
    <t xml:space="preserve"> 89436 </t>
  </si>
  <si>
    <t>ADAPTADOR CURTO COM BOLSA E ROSCA PARA REGISTRO, PVC, SOLDÁVEL, DN 32MM X 1 , INSTALADO EM RAMAL DE DISTRIBUIÇÃO DE ÁGUA - FORNECIMENTO E INSTALAÇÃO. AF_06/2022</t>
  </si>
  <si>
    <t xml:space="preserve"> 9.1.12 </t>
  </si>
  <si>
    <t xml:space="preserve"> 89427 </t>
  </si>
  <si>
    <t>LUVA COM BUCHA DE LATÃO, PVC, SOLDÁVEL, DN 25MM X 3/4 , INSTALADO EM RAMAL DE DISTRIBUIÇÃO DE ÁGUA - FORNECIMENTO E INSTALAÇÃO. AF_06/2022</t>
  </si>
  <si>
    <t xml:space="preserve"> 9.1.13 </t>
  </si>
  <si>
    <t xml:space="preserve"> 90443 </t>
  </si>
  <si>
    <t>RASGO LINEAR MANUAL EM ALVENARIA, PARA RAMAIS/ DISTRIBUIÇÃO DE INSTALAÇÕES HIDRÁULICAS, DIÂMETROS MENORES OU IGUAIS A 40 MM. AF_09/2023</t>
  </si>
  <si>
    <t xml:space="preserve"> 9.1.14 </t>
  </si>
  <si>
    <t xml:space="preserve"> 90466 </t>
  </si>
  <si>
    <t>CHUMBAMENTO LINEAR EM ALVENARIA PARA RAMAIS/DISTRIBUIÇÃO DE INSTALAÇÕES HIDRÁULICAS COM DIÂMETROS MENORES OU IGUAIS A 40 MM. AF_09/2023</t>
  </si>
  <si>
    <t xml:space="preserve"> 9.1.15 </t>
  </si>
  <si>
    <t xml:space="preserve"> 102622 </t>
  </si>
  <si>
    <t>CAIXA D´ÁGUA EM POLIETILENO, 500 LITROS (INCLUSOS TUBOS, CONEXÕES E TORNEIRA DE BÓIA) - FORNECIMENTO E INSTALAÇÃO. AF_06/2021</t>
  </si>
  <si>
    <t xml:space="preserve"> 9.1.16 </t>
  </si>
  <si>
    <t xml:space="preserve"> ITA0069 </t>
  </si>
  <si>
    <t>FORNECIMENTO E INSTALAÇÃO DE PLUG DE PVC ROSCÁVEL D = 1/2"</t>
  </si>
  <si>
    <t xml:space="preserve"> 9.1.17 </t>
  </si>
  <si>
    <t xml:space="preserve"> ITA0070 </t>
  </si>
  <si>
    <t>FORNECIMENTO E INSTALAÇÃO DE PLUG DE PVC ROSCÁVEL D = 3/4"</t>
  </si>
  <si>
    <t xml:space="preserve"> 9.1.18 </t>
  </si>
  <si>
    <t xml:space="preserve"> 9.1.19 </t>
  </si>
  <si>
    <t xml:space="preserve"> 9.1.20 </t>
  </si>
  <si>
    <t xml:space="preserve"> 89440 </t>
  </si>
  <si>
    <t>TE, PVC, SOLDÁVEL, DN 25MM, INSTALADO EM RAMAL DE DISTRIBUIÇÃO DE ÁGUA - FORNECIMENTO E INSTALAÇÃO. AF_06/2022</t>
  </si>
  <si>
    <t xml:space="preserve"> 9.1.21 </t>
  </si>
  <si>
    <t xml:space="preserve"> 89419 </t>
  </si>
  <si>
    <t>LUVA DE REDUÇÃO, PVC, SOLDÁVEL, DN 25MM X 20MM, INSTALADO EM RAMAL DE DISTRIBUIÇÃO DE ÁGUA - FORNECIMENTO E INSTALAÇÃO. AF_06/2022</t>
  </si>
  <si>
    <t xml:space="preserve"> 9.2 </t>
  </si>
  <si>
    <t>INSTALAÇÕES SANITÁRIAS</t>
  </si>
  <si>
    <t xml:space="preserve"> 9.2.1 </t>
  </si>
  <si>
    <t xml:space="preserve"> 89714 </t>
  </si>
  <si>
    <t>TUBO PVC, SERIE NORMAL, ESGOTO PREDIAL, DN 100 MM, FORNECIDO E INSTALADO EM RAMAL DE DESCARGA OU RAMAL DE ESGOTO SANITÁRIO. AF_08/2022</t>
  </si>
  <si>
    <t xml:space="preserve"> 9.2.2 </t>
  </si>
  <si>
    <t xml:space="preserve"> 89713 </t>
  </si>
  <si>
    <t>TUBO PVC, SERIE NORMAL, ESGOTO PREDIAL, DN 75 MM, FORNECIDO E INSTALADO EM RAMAL DE DESCARGA OU RAMAL DE ESGOTO SANITÁRIO. AF_08/2022</t>
  </si>
  <si>
    <t xml:space="preserve"> 9.2.3 </t>
  </si>
  <si>
    <t xml:space="preserve"> 89712 </t>
  </si>
  <si>
    <t>TUBO PVC, SERIE NORMAL, ESGOTO PREDIAL, DN 50 MM, FORNECIDO E INSTALADO EM RAMAL DE DESCARGA OU RAMAL DE ESGOTO SANITÁRIO. AF_08/2022</t>
  </si>
  <si>
    <t xml:space="preserve"> 9.2.4 </t>
  </si>
  <si>
    <t xml:space="preserve"> 89711 </t>
  </si>
  <si>
    <t>TUBO PVC, SERIE NORMAL, ESGOTO PREDIAL, DN 40 MM, FORNECIDO E INSTALADO EM RAMAL DE DESCARGA OU RAMAL DE ESGOTO SANITÁRIO. AF_08/2022</t>
  </si>
  <si>
    <t xml:space="preserve"> 9.2.5 </t>
  </si>
  <si>
    <t xml:space="preserve"> 89834 </t>
  </si>
  <si>
    <t>JUNÇÃO SIMPLES, PVC, SERIE NORMAL, ESGOTO PREDIAL, DN 100 X 100 MM, JUNTA ELÁSTICA, FORNECIDO E INSTALADO EM PRUMADA DE ESGOTO SANITÁRIO OU VENTILAÇÃO. AF_08/2022</t>
  </si>
  <si>
    <t xml:space="preserve"> 9.2.6 </t>
  </si>
  <si>
    <t xml:space="preserve"> 89569 </t>
  </si>
  <si>
    <t>JUNÇÃO SIMPLES, PVC, SERIE R, ÁGUA PLUVIAL, DN 100 X 75 MM, JUNTA ELÁSTICA, FORNECIDO E INSTALADO EM RAMAL DE ENCAMINHAMENTO. AF_06/2022</t>
  </si>
  <si>
    <t xml:space="preserve"> 9.2.7 </t>
  </si>
  <si>
    <t xml:space="preserve"> 89850 </t>
  </si>
  <si>
    <t>JOELHO 90 GRAUS, PVC, SERIE NORMAL, ESGOTO PREDIAL, DN 100 MM, JUNTA ELÁSTICA, FORNECIDO E INSTALADO EM SUBCOLETOR AÉREO DE ESGOTO SANITÁRIO. AF_08/2022</t>
  </si>
  <si>
    <t xml:space="preserve"> 9.2.8 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</si>
  <si>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</si>
  <si>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</si>
  <si>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9.2.9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</si>
  <si>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</si>
  <si>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</si>
  <si>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9.2.10 </t>
  </si>
  <si>
    <t xml:space="preserve"> 89737 </t>
  </si>
  <si>
    <t>JOELHO 90 GRAUS, PVC, SERIE NORMAL, ESGOTO PREDIAL, DN 75 MM, JUNTA ELÁSTICA, FORNECIDO E INSTALADO EM RAMAL DE DESCARGA OU RAMAL DE ESGOTO SANITÁRIO. AF_08/2022</t>
  </si>
  <si>
    <t xml:space="preserve"> 9.2.11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</si>
  <si>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</si>
  <si>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</si>
  <si>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9.2.12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</si>
  <si>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</si>
  <si>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</si>
  <si>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9.2.13 </t>
  </si>
  <si>
    <t xml:space="preserve"> 89829 </t>
  </si>
  <si>
    <t>TE, PVC, SERIE NORMAL, ESGOTO PREDIAL, DN 75 X 75 MM, JUNTA ELÁSTICA, FORNECIDO E INSTALADO EM PRUMADA DE ESGOTO SANITÁRIO OU VENTILAÇÃO. AF_08/2022</t>
  </si>
  <si>
    <t xml:space="preserve"> 9.2.14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</si>
  <si>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</si>
  <si>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</si>
  <si>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9.2.15 </t>
  </si>
  <si>
    <t xml:space="preserve"> 89708 </t>
  </si>
  <si>
    <t>CAIXA SIFONADA, PVC, DN 150 X 185 X 75 MM, JUNTA ELÁSTICA, FORNECIDA E INSTALADA EM RAMAL DE DESCARGA OU EM RAMAL DE ESGOTO SANITÁRIO. AF_08/2022</t>
  </si>
  <si>
    <t xml:space="preserve"> 9.2.16 </t>
  </si>
  <si>
    <t xml:space="preserve"> 104769 </t>
  </si>
  <si>
    <t>FURO MECANIZADO EM ALVENARIA, PARA INSTALAÇÕES HIDRÁULICAS, DIÂMETROS MAIORES QUE 40 MM E MENORES OU IGUAIS A 75 MM. AF_09/2023</t>
  </si>
  <si>
    <t xml:space="preserve"> 9.2.17 </t>
  </si>
  <si>
    <t xml:space="preserve"> 104771 </t>
  </si>
  <si>
    <t>FURO MECANIZADO EM ALVENARIA, PARA INSTALAÇÕES HIDRÁULICAS, DIÂMETROS MAIORES QUE 75 MM E MENORES OU IGUAIS A 100 MM. AF_09/2023</t>
  </si>
  <si>
    <t xml:space="preserve"> 9.2.18 </t>
  </si>
  <si>
    <t xml:space="preserve"> 104767 </t>
  </si>
  <si>
    <t>FURO MECANIZADO EM ALVENARIA, PARA INSTALAÇÕES HIDRÁULICAS, DIÂMETROS MENORES OU IGUAIS A 40 MM. AF_09/2023</t>
  </si>
  <si>
    <t xml:space="preserve"> 9.2.19 </t>
  </si>
  <si>
    <t xml:space="preserve"> 104775 </t>
  </si>
  <si>
    <t>FURO MECANIZADO EM CONCRETO, COM PERFURATRIZ, PARA INSTALAÇÕES HIDRÁULICAS, DIÂMETROS MAIORES QUE 40 MM E MENORES OU IGUAIS A 75 MM. AF_09/2023</t>
  </si>
  <si>
    <t xml:space="preserve"> 9.2.20 </t>
  </si>
  <si>
    <t xml:space="preserve"> 91191 </t>
  </si>
  <si>
    <t>CHUMBAMENTO PONTUAL EM PASSAGEM DE TUBO COM DIÂMETROS ENTRE 40 MM E 75 MM. AF_09/2023</t>
  </si>
  <si>
    <t xml:space="preserve"> 9.2.21 </t>
  </si>
  <si>
    <t xml:space="preserve"> 91190 </t>
  </si>
  <si>
    <t>CHUMBAMENTO PONTUAL EM PASSAGEM DE TUBO COM DIÂMETRO MENOR OU IGUAL A 40 MM. AF_09/2023</t>
  </si>
  <si>
    <t xml:space="preserve"> 9.2.22 </t>
  </si>
  <si>
    <t xml:space="preserve"> 91192 </t>
  </si>
  <si>
    <t>CHUMBAMENTO PONTUAL EM PASSAGEM DE TUBO COM DIÂMETRO MAIOR QUE 75 MM E MENORES OU IGUAIS A 150 MM. AF_09/2023</t>
  </si>
  <si>
    <t xml:space="preserve"> 9.2.23 </t>
  </si>
  <si>
    <t xml:space="preserve"> 93358 </t>
  </si>
  <si>
    <t>ESCAVAÇÃO MANUAL DE VALA. AF_09/2024</t>
  </si>
  <si>
    <t xml:space="preserve"> 9.2.24 </t>
  </si>
  <si>
    <t xml:space="preserve"> RC0052 </t>
  </si>
  <si>
    <t>REGULARIZAÇÃO MANUAL</t>
  </si>
  <si>
    <t xml:space="preserve"> 9.2.25 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</si>
  <si>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</si>
  <si>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</si>
  <si>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9.2.26 </t>
  </si>
  <si>
    <t xml:space="preserve"> 98110 </t>
  </si>
  <si>
    <t>CAIXA DE GORDURA PEQUENA (CAPACIDADE: 19 L), CIRCULAR, EM PVC, DIÂMETRO INTERNO= 0,3 M. AF_12/2020</t>
  </si>
  <si>
    <t xml:space="preserve"> 9.2.27 </t>
  </si>
  <si>
    <t xml:space="preserve"> 104329 </t>
  </si>
  <si>
    <t>CAIXA SIFONADA, COM GRELHA REDONDA, PVC, DN 150 X 150 X 50 MM, JUNTA SOLDÁVEL, FORNECIDA E INSTALADA EM RAMAL DE DESCARGA OU EM RAMAL DE ESGOTO SANITÁRIO. AF_08/2022</t>
  </si>
  <si>
    <t xml:space="preserve"> 9.2.28 </t>
  </si>
  <si>
    <t xml:space="preserve"> 9.3 </t>
  </si>
  <si>
    <t>LOUÇAS E ACESSÓRIOS</t>
  </si>
  <si>
    <t xml:space="preserve"> 9.3.1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</si>
  <si>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</si>
  <si>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</si>
  <si>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9.3.2 </t>
  </si>
  <si>
    <t xml:space="preserve"> 100853 </t>
  </si>
  <si>
    <t>TORNEIRA CROMADA DE MESA PARA LAVATORIO, TIPO MONOCOMANDO. AF_01/2020</t>
  </si>
  <si>
    <t xml:space="preserve"> 9.3.3 </t>
  </si>
  <si>
    <t xml:space="preserve"> 86911 </t>
  </si>
  <si>
    <t>TORNEIRA CROMADA LONGA, DE PAREDE, 1/2" OU 3/4", PARA PIA DE COZINHA, PADRÃO POPULAR - FORNECIMENTO E INSTALAÇÃO. AF_01/2020</t>
  </si>
  <si>
    <t xml:space="preserve"> 9.3.4 </t>
  </si>
  <si>
    <t xml:space="preserve"> ITA0060 </t>
  </si>
  <si>
    <t>LAVATÓRIO  LOUÇA COM COLUNA SUSPENSA VOGUE PLUS, COR BRANCO, INCLUSO VÁLVULA EM METAL CROMADO, SIFÃO DE COPO EM METAL CROMADO E ENGATE FLEXÍVEL 40 CM EM METAL CROMADO - FORNECIMENTO E INSTALAÇÃO</t>
  </si>
  <si>
    <t xml:space="preserve"> 9.3.5 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</si>
  <si>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</si>
  <si>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</si>
  <si>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9.3.6 </t>
  </si>
  <si>
    <t xml:space="preserve"> ITA0014 </t>
  </si>
  <si>
    <t>VASO SANITÁRIO SIFONADO COM CAIXA ACOPLADA LOUÇA BRANCA - LINHA VOGUE PLUS CONFORTO, SEM ABERTURA (P/ PCD) FORNECIMENTO E INSTALAÇÃO.</t>
  </si>
  <si>
    <t xml:space="preserve"> 9.3.7 </t>
  </si>
  <si>
    <t xml:space="preserve"> ITA0015 </t>
  </si>
  <si>
    <t>BANCADA DE GRANITO CINZA POLIDO E=2,5CM,  PARA BANCADA DE WC - FORNECIMENTO E INSTALAÇÃO.</t>
  </si>
  <si>
    <t xml:space="preserve"> 9.3.8 </t>
  </si>
  <si>
    <t xml:space="preserve"> 100868 </t>
  </si>
  <si>
    <t>BARRA DE APOIO RETA, EM ACO INOX POLIDO, COMPRIMENTO 80 CM,  FIXADA NA PAREDE - FORNECIMENTO E INSTALAÇÃO. AF_01/2020</t>
  </si>
  <si>
    <t xml:space="preserve"> 9.3.9 </t>
  </si>
  <si>
    <t xml:space="preserve"> ITA0016 </t>
  </si>
  <si>
    <t>BARRA DE APOIO, PARA LAVATÓRIO, FIXA, CONSTITUIDA DE DUAS BARRAS LATERAIS EM "U", EM AÇO INOX,  D=1 1/4"</t>
  </si>
  <si>
    <t>cj</t>
  </si>
  <si>
    <t xml:space="preserve"> 9.3.10 </t>
  </si>
  <si>
    <t xml:space="preserve"> SEMAI 05.01.059 </t>
  </si>
  <si>
    <t>PIA DE COZINHA COM BANCADA EM AÇO INOX, DIM 1,00X0,60M, C/ 01 CUBA, SIFÃO CROMADO, VÁLVULA CROMADA ASSENTADA.</t>
  </si>
  <si>
    <t>un</t>
  </si>
  <si>
    <t xml:space="preserve"> 9.3.11 </t>
  </si>
  <si>
    <t xml:space="preserve"> 95547 </t>
  </si>
  <si>
    <t>SABONETEIRA PLASTICA TIPO DISPENSER PARA SABONETE LIQUIDO COM RESERVATORIO 800 A 1500 ML, INCLUSO FIXAÇÃO. AF_01/2020</t>
  </si>
  <si>
    <t xml:space="preserve"> 9.3.12 </t>
  </si>
  <si>
    <t xml:space="preserve"> 85005 </t>
  </si>
  <si>
    <t>ESPELHO CRISTAL, ESPESSURA 4MM, COM PARAFUSOS DE FIXACAO, SEM MOLDURA</t>
  </si>
  <si>
    <t xml:space="preserve"> 9.3.13 </t>
  </si>
  <si>
    <t xml:space="preserve"> SEMAP 04.01.061 </t>
  </si>
  <si>
    <t>DISPENSER PARA PAPEL TOALHA INTERFOLHADA</t>
  </si>
  <si>
    <t xml:space="preserve"> 9.3.14 </t>
  </si>
  <si>
    <t xml:space="preserve"> SEMAI 04.01.090 </t>
  </si>
  <si>
    <t>DISPENSER PLASTICO PAPEL HIGIENICO ROLAO - FORNECIMENTO E INSTALAÇÃO</t>
  </si>
  <si>
    <t xml:space="preserve"> 9.3.15 </t>
  </si>
  <si>
    <t xml:space="preserve"> 89987 </t>
  </si>
  <si>
    <t>REGISTRO DE GAVETA BRUTO, LATÃO, ROSCÁVEL, 3/4", COM ACABAMENTO E CANOPLA CROMADOS - FORNECIMENTO E INSTALAÇÃO. AF_08/2021</t>
  </si>
  <si>
    <t xml:space="preserve"> 9.3.16 </t>
  </si>
  <si>
    <t xml:space="preserve"> 86887 </t>
  </si>
  <si>
    <t>ENGATE FLEXÍVEL EM INOX, 1/2  X 40CM - FORNECIMENTO E INSTALAÇÃO. AF_01/2020</t>
  </si>
  <si>
    <t xml:space="preserve"> 9.3.17 </t>
  </si>
  <si>
    <t xml:space="preserve"> 86885 </t>
  </si>
  <si>
    <t>ENGATE FLEXÍVEL EM PLÁSTICO BRANCO, 1/2" X 40CM - FORNECIMENTO E INSTALAÇÃO. AF_01/2020</t>
  </si>
  <si>
    <t xml:space="preserve"> 9.4 </t>
  </si>
  <si>
    <t>INSTALAÇOES PLUVIAIS</t>
  </si>
  <si>
    <t xml:space="preserve"> 9.4.1 </t>
  </si>
  <si>
    <t xml:space="preserve"> 89578 </t>
  </si>
  <si>
    <t>TUBO PVC, SÉRIE R, ÁGUA PLUVIAL, DN 100 MM, FORNECIDO E INSTALADO EM CONDUTORES VERTICAIS DE ÁGUAS PLUVIAIS. AF_06/2022</t>
  </si>
  <si>
    <t xml:space="preserve"> 9.4.2 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</si>
  <si>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</si>
  <si>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</si>
  <si>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 xml:space="preserve"> 9.4.3 </t>
  </si>
  <si>
    <t xml:space="preserve"> 99264 </t>
  </si>
  <si>
    <t>CAIXA ENTERRADA HIDRÁULICA RETANGULAR, EM ALVENARIA COM BLOCOS DE CONCRETO, DIMENSÕES INTERNAS: 1X1X0,6 M PARA REDE DE DRENAGEM. AF_12/2020</t>
  </si>
  <si>
    <t xml:space="preserve"> 9.4.4 </t>
  </si>
  <si>
    <t xml:space="preserve"> 9.4.5 </t>
  </si>
  <si>
    <t xml:space="preserve"> 10 </t>
  </si>
  <si>
    <t>INSTALAÇÕES ELÉTRICAS</t>
  </si>
  <si>
    <t xml:space="preserve"> 10.1 </t>
  </si>
  <si>
    <t>INSTALAÇÕES ELÉTRICAS - ILUMINAÇÃO E TOMADAS</t>
  </si>
  <si>
    <t xml:space="preserve"> 10.1.1 </t>
  </si>
  <si>
    <t xml:space="preserve"> 92982 </t>
  </si>
  <si>
    <t>CABO DE COBRE FLEXÍVEL ISOLADO, 16 MM², ANTI-CHAMA 0,6/1,0 KV, PARA DISTRIBUIÇÃO - FORNECIMENTO E INSTALAÇÃO. AF_10/2020</t>
  </si>
  <si>
    <t xml:space="preserve"> 10.1.2 </t>
  </si>
  <si>
    <t xml:space="preserve"> 91926 </t>
  </si>
  <si>
    <t>CABO DE COBRE FLEXÍVEL ISOLADO, 2,5 MM², ANTI-CHAMA 450/750 V, PARA CIRCUITOS TERMINAIS - FORNECIMENTO E INSTALAÇÃO. AF_03/2023</t>
  </si>
  <si>
    <t xml:space="preserve"> 10.1.3 </t>
  </si>
  <si>
    <t xml:space="preserve"> 91928 </t>
  </si>
  <si>
    <t>CABO DE COBRE FLEXÍVEL ISOLADO, 4 MM², ANTI-CHAMA 450/750 V, PARA CIRCUITOS TERMINAIS - FORNECIMENTO E INSTALAÇÃO. AF_03/2023</t>
  </si>
  <si>
    <t xml:space="preserve"> 10.1.4 </t>
  </si>
  <si>
    <t xml:space="preserve"> 91930 </t>
  </si>
  <si>
    <t>CABO DE COBRE FLEXÍVEL ISOLADO, 6 MM², ANTI-CHAMA 450/750 V, PARA CIRCUITOS TERMINAIS - FORNECIMENTO E INSTALAÇÃO. AF_03/2023</t>
  </si>
  <si>
    <t xml:space="preserve"> 10.1.5 </t>
  </si>
  <si>
    <t xml:space="preserve"> 91941 </t>
  </si>
  <si>
    <t>CAIXA RETANGULAR 4" X 2" BAIXA (0,30 M DO PISO), PVC, INSTALADA EM PAREDE - FORNECIMENTO E INSTALAÇÃO. AF_03/2023</t>
  </si>
  <si>
    <t xml:space="preserve"> 10.1.6 </t>
  </si>
  <si>
    <t xml:space="preserve"> 91940 </t>
  </si>
  <si>
    <t>CAIXA RETANGULAR 4" X 2" MÉDIA (1,30 M DO PISO), PVC, INSTALADA EM PAREDE - FORNECIMENTO E INSTALAÇÃO. AF_03/2023</t>
  </si>
  <si>
    <t xml:space="preserve"> 10.1.7 </t>
  </si>
  <si>
    <t xml:space="preserve"> 91939 </t>
  </si>
  <si>
    <t>CAIXA RETANGULAR 4" X 2" ALTA (2,00 M DO PISO), PVC, INSTALADA EM PAREDE - FORNECIMENTO E INSTALAÇÃO. AF_03/2023</t>
  </si>
  <si>
    <t xml:space="preserve"> 10.1.8 </t>
  </si>
  <si>
    <t xml:space="preserve"> 91961 </t>
  </si>
  <si>
    <t>INTERRUPTOR PARALELO (2 MÓDULOS), 10A/250V, INCLUINDO SUPORTE E PLACA - FORNECIMENTO E INSTALAÇÃO. AF_03/2023</t>
  </si>
  <si>
    <t xml:space="preserve"> 10.1.9 </t>
  </si>
  <si>
    <t xml:space="preserve"> 91953 </t>
  </si>
  <si>
    <t>INTERRUPTOR SIMPLES (1 MÓDULO), 10A/250V, INCLUINDO SUPORTE E PLACA - FORNECIMENTO E INSTALAÇÃO. AF_03/2023</t>
  </si>
  <si>
    <t xml:space="preserve"> 10.1.10 </t>
  </si>
  <si>
    <t xml:space="preserve"> SEMAP 00.02.027 </t>
  </si>
  <si>
    <t>TAMPA CEGA EM PVC PARA CAIXA 4X2"</t>
  </si>
  <si>
    <t xml:space="preserve"> 10.1.11 </t>
  </si>
  <si>
    <t xml:space="preserve"> ITA0045 </t>
  </si>
  <si>
    <t>PLACA CEGA COM FURO 4X2"</t>
  </si>
  <si>
    <t xml:space="preserve"> 10.1.12 </t>
  </si>
  <si>
    <t xml:space="preserve"> 92008 </t>
  </si>
  <si>
    <t>TOMADA BAIXA DE EMBUTIR (2 MÓDULOS), 2P+T 10 A, INCLUINDO SUPORTE E PLACA - FORNECIMENTO E INSTALAÇÃO. AF_03/2023</t>
  </si>
  <si>
    <t xml:space="preserve"> 10.1.13 </t>
  </si>
  <si>
    <t xml:space="preserve"> 92000 </t>
  </si>
  <si>
    <t>TOMADA BAIXA DE EMBUTIR (1 MÓDULO), 2P+T 10 A, INCLUINDO SUPORTE E PLACA - FORNECIMENTO E INSTALAÇÃO. AF_03/2023</t>
  </si>
  <si>
    <t xml:space="preserve"> 10.1.14 </t>
  </si>
  <si>
    <t xml:space="preserve"> 91996 </t>
  </si>
  <si>
    <t>TOMADA MÉDIA DE EMBUTIR (1 MÓDULO), 2P+T 10 A, INCLUINDO SUPORTE E PLACA - FORNECIMENTO E INSTALAÇÃO. AF_03/2023</t>
  </si>
  <si>
    <t xml:space="preserve"> 10.1.15 </t>
  </si>
  <si>
    <t xml:space="preserve"> 91997 </t>
  </si>
  <si>
    <t>TOMADA MÉDIA DE EMBUTIR (1 MÓDULO), 2P+T 20 A, INCLUINDO SUPORTE E PLACA - FORNECIMENTO E INSTALAÇÃO. AF_03/2023</t>
  </si>
  <si>
    <t xml:space="preserve"> 10.1.16 </t>
  </si>
  <si>
    <t xml:space="preserve"> 91992 </t>
  </si>
  <si>
    <t>TOMADA ALTA DE EMBUTIR (1 MÓDULO), 2P+T 10 A, INCLUINDO SUPORTE E PLACA - FORNECIMENTO E INSTALAÇÃO. AF_03/2023</t>
  </si>
  <si>
    <t xml:space="preserve"> 10.1.17 </t>
  </si>
  <si>
    <t xml:space="preserve"> 97236 </t>
  </si>
  <si>
    <t>ELETROCALHA LISA OU PERFURADA EM AÇO GALVANIZADO, LARGURA 50MM E ALTURA 50MM, INCLUSIVE EMENDA E FIXAÇÃO - FORNECIMENTO E INSTALAÇÃO. AF_04/2023</t>
  </si>
  <si>
    <t xml:space="preserve"> 10.1.18 </t>
  </si>
  <si>
    <t xml:space="preserve"> 97276 </t>
  </si>
  <si>
    <t>COTOVELO RETO 90º PARA ELETROCALHA, LISA OU PERFURADA EM AÇO GALVANIZADO, LARGURA DE 50MM E ALTURA DE 50MM - FORNECIMENTO E INSTALAÇÃO. AF_04/2023</t>
  </si>
  <si>
    <t xml:space="preserve"> 10.1.19 </t>
  </si>
  <si>
    <t xml:space="preserve"> ITAM010 </t>
  </si>
  <si>
    <t>TERMINAL PARA ELETROCALHA, LISA OU PERFURADA EM AÇO GALVANIZADO, LARGURA DE 50MM E ALTURA DE 50MM</t>
  </si>
  <si>
    <t xml:space="preserve"> 10.1.20 </t>
  </si>
  <si>
    <t xml:space="preserve"> ITAM009 </t>
  </si>
  <si>
    <t>SAIDA HORIZONTAL  DE ELETRODUTO 3/4" PARA ELETROCALHA, LISA OU PERFURADA EM AÇO GALVANIZADO, LARGURA DE 50MM E ALTURA DE 50MM</t>
  </si>
  <si>
    <t xml:space="preserve"> 10.1.21 </t>
  </si>
  <si>
    <t xml:space="preserve"> 91871 </t>
  </si>
  <si>
    <t>ELETRODUTO RÍGIDO ROSCÁVEL, PVC, DN 25 MM (3/4"), PARA CIRCUITOS TERMINAIS, INSTALADO EM PAREDE - FORNECIMENTO E INSTALAÇÃO. AF_03/2023</t>
  </si>
  <si>
    <t xml:space="preserve"> 10.1.22 </t>
  </si>
  <si>
    <t xml:space="preserve"> 91872 </t>
  </si>
  <si>
    <t>ELETRODUTO RÍGIDO ROSCÁVEL, PVC, DN 32 MM (1"), PARA CIRCUITOS TERMINAIS, INSTALADO EM PAREDE - FORNECIMENTO E INSTALAÇÃO. AF_03/2023</t>
  </si>
  <si>
    <t xml:space="preserve"> 10.1.23 </t>
  </si>
  <si>
    <t xml:space="preserve"> SEMAP 00.02.040 </t>
  </si>
  <si>
    <t>CAIXA ENTERRADA ELÉTRICA RETANGULAR, EM CONCRETO PRÉ-MOLDADO, DIMENSÕES INTERNAS: 0,3X0,3X0,3 M, INCLUSIVE TAMPA EM CONCRETO ARMADO</t>
  </si>
  <si>
    <t xml:space="preserve"> 10.1.24 </t>
  </si>
  <si>
    <t xml:space="preserve"> SEMAP 00.02.034 </t>
  </si>
  <si>
    <t>ELETRODUTO FLEXÍVEL CORRUGADO, PEAD, DN 40 (1 1/4"), PARA REDE ENTERRADA DE DISTRIBUIÇÃO DE ENERGIA ELÉTRICA - FORNECIMENTO E INSTALAÇÃO</t>
  </si>
  <si>
    <t xml:space="preserve"> 10.1.25 </t>
  </si>
  <si>
    <t xml:space="preserve"> ITAM013 </t>
  </si>
  <si>
    <t>BASE PARA ASSENTAMENTO DE POSTE / REFLETOR</t>
  </si>
  <si>
    <t xml:space="preserve"> 10.1.26 </t>
  </si>
  <si>
    <t xml:space="preserve"> ITAM005 </t>
  </si>
  <si>
    <t>POSTE METÁLICO COM DUAS PETÁLAS, LED, BIVOLT, 100W , 6500 K COM RELÉ FOTO-ELÉTRICO, H=4M FORNECIMENTO E INSTALAÇÃO</t>
  </si>
  <si>
    <t xml:space="preserve"> 10.1.27 </t>
  </si>
  <si>
    <t xml:space="preserve"> SEMAP 00.00.005 </t>
  </si>
  <si>
    <t>REFLETOR LED 100W, IP65  BRANCO FRIO 6500k</t>
  </si>
  <si>
    <t xml:space="preserve"> 10.1.28 </t>
  </si>
  <si>
    <t xml:space="preserve"> ITAM007 </t>
  </si>
  <si>
    <t>RELÉ FOTOELÉTRICO PARA COMANDO DE ILUMINAÇÃO EXTERNA 1000 W - COM BASE</t>
  </si>
  <si>
    <t xml:space="preserve"> 10.1.29 </t>
  </si>
  <si>
    <t xml:space="preserve"> ITAM011 </t>
  </si>
  <si>
    <t>LUMINÁRIA DE EMBUTIR DE 120CM PARA LÂMPADA TUBULAR LED 2x18/20W, COMPLETA COM ALETAS E LÂMPADA</t>
  </si>
  <si>
    <t xml:space="preserve"> 10.1.30 </t>
  </si>
  <si>
    <t xml:space="preserve"> ITAM012 </t>
  </si>
  <si>
    <t>LUMINÁRIA SLIM LED, QUADRADA, 15 / 18 W, 6000 K - FORNECIMENTO E INSTALAÇÃO</t>
  </si>
  <si>
    <t xml:space="preserve"> 10.1.31 </t>
  </si>
  <si>
    <t xml:space="preserve"> 95796 </t>
  </si>
  <si>
    <t>CONDULETE DE ALUMÍNIO, TIPO T, PARA ELETRODUTO DE AÇO GALVANIZADO DN 25 MM (1''), APARENTE - FORNECIMENTO E INSTALAÇÃO. AF_10/2022</t>
  </si>
  <si>
    <t xml:space="preserve"> 10.1.32 </t>
  </si>
  <si>
    <t xml:space="preserve"> 95795 </t>
  </si>
  <si>
    <t>CONDULETE DE ALUMÍNIO, TIPO T, PARA ELETRODUTO DE AÇO GALVANIZADO DN 20 MM (3/4''), APARENTE - FORNECIMENTO E INSTALAÇÃO. AF_10/2022</t>
  </si>
  <si>
    <t xml:space="preserve"> 10.1.33 </t>
  </si>
  <si>
    <t xml:space="preserve"> 95801 </t>
  </si>
  <si>
    <t>CONDULETE DE ALUMÍNIO, TIPO X, PARA ELETRODUTO DE AÇO GALVANIZADO DN 20 MM (3/4''), APARENTE - FORNECIMENTO E INSTALAÇÃO. AF_10/2022</t>
  </si>
  <si>
    <t xml:space="preserve"> 10.1.34 </t>
  </si>
  <si>
    <t xml:space="preserve"> 95762 </t>
  </si>
  <si>
    <t>CURVA 90 GRAUS PARA ELETRODUTO, AÇO GALVANIZADO, DN 20 MM (3/4'</t>
  </si>
  <si>
    <t xml:space="preserve"> 10.1.35 </t>
  </si>
  <si>
    <t xml:space="preserve"> 95764 </t>
  </si>
  <si>
    <t>CURVA 90 GRAUS PARA ELETRODUTO, AÇO GALVANIZADO, DN 25 MM (1"), APARENTE - FORNECIMENTO E INSTALAÇÃO. AF_10/2022</t>
  </si>
  <si>
    <t xml:space="preserve"> 10.1.36 </t>
  </si>
  <si>
    <t xml:space="preserve"> 91873 </t>
  </si>
  <si>
    <t>ELETRODUTO RÍGIDO ROSCÁVEL, PVC, DN 40 MM (1 1/4"), PARA CIRCUITOS TERMINAIS, INSTALADO EM PAREDE - FORNECIMENTO E INSTALAÇÃO. AF_03/2023</t>
  </si>
  <si>
    <t xml:space="preserve"> 10.1.37 </t>
  </si>
  <si>
    <t xml:space="preserve"> SEMAP 00.02.49 </t>
  </si>
  <si>
    <t>CHUMBADOR PARABOLT 3/8"</t>
  </si>
  <si>
    <t xml:space="preserve"> 10.1.38 </t>
  </si>
  <si>
    <t xml:space="preserve"> ITAM014 </t>
  </si>
  <si>
    <t>CABO DE AÇO GALVANIZADO 1/8" PARA SUSTENTAÇÃO DE ELETRODUTO / ELETROCALHA</t>
  </si>
  <si>
    <t xml:space="preserve"> 10.1.39 </t>
  </si>
  <si>
    <t xml:space="preserve"> ITAM015 </t>
  </si>
  <si>
    <t>GRAMPO PARA CABO DE AÇO GALVANIZADO 1/8" PARA SUSTENTAÇÃO DE ELETRODUTO / ELETROCALHA</t>
  </si>
  <si>
    <t xml:space="preserve"> 10.1.40 </t>
  </si>
  <si>
    <t xml:space="preserve"> SEMAP 00.02.030 </t>
  </si>
  <si>
    <t>ABRAÇADEIRA METÁLICA TIPO "D" DE  3/4" COM CUNHA</t>
  </si>
  <si>
    <t xml:space="preserve"> 10.1.41 </t>
  </si>
  <si>
    <t xml:space="preserve"> ITAM017 </t>
  </si>
  <si>
    <t>ABRAÇADEIRA METÁLICA TIPO "D" DE  1" COM CUNHA</t>
  </si>
  <si>
    <t xml:space="preserve"> 10.1.42 </t>
  </si>
  <si>
    <t xml:space="preserve"> 96525 </t>
  </si>
  <si>
    <t>ESCAVAÇÃO MECANIZADA PARA VIGA BALDRAME OU SAPATA CORRIDA COM MINI-ESCAVADEIRA (INCLUINDO ESCAVAÇÃO PARA COLOCAÇÃO DE FÔRMAS). AF_01/2024</t>
  </si>
  <si>
    <t xml:space="preserve"> 10.1.43 </t>
  </si>
  <si>
    <t xml:space="preserve"> 10.2 </t>
  </si>
  <si>
    <t>ALIMENTADORES</t>
  </si>
  <si>
    <t xml:space="preserve"> 10.2.1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</si>
  <si>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</si>
  <si>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</si>
  <si>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10.2.2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</si>
  <si>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</si>
  <si>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</si>
  <si>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10.2.3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</si>
  <si>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</si>
  <si>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</si>
  <si>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10.2.4 </t>
  </si>
  <si>
    <t xml:space="preserve"> 93655 </t>
  </si>
  <si>
    <t>DISJUNTOR MONOPOLAR TIPO DIN, CORRENTE NOMINAL DE 20A - FORNECIMENTO E INSTALAÇÃO. AF_10/2020</t>
  </si>
  <si>
    <t xml:space="preserve"> 10.2.5 </t>
  </si>
  <si>
    <t xml:space="preserve"> 93670 </t>
  </si>
  <si>
    <t>DISJUNTOR TRIPOLAR TIPO DIN, CORRENTE NOMINAL DE 25A - FORNECIMENTO E INSTALAÇÃO. AF_10/2020</t>
  </si>
  <si>
    <t xml:space="preserve"> 10.2.6 </t>
  </si>
  <si>
    <t xml:space="preserve"> SEMAP 00.04.002 </t>
  </si>
  <si>
    <t>DISJUNTOR TIPO DIN/IEC, TRIPOLAR 63 A - FORNECIMENTO E INSTALAÇÃO</t>
  </si>
  <si>
    <t xml:space="preserve"> 10.2.7 </t>
  </si>
  <si>
    <t xml:space="preserve"> SEMAP 00.04.001 </t>
  </si>
  <si>
    <t>FORNECIMENTO E INSTALAÇÃO DE DISPOSITIVO DE PROTEÇÃO CONTRA SURTO DE TENSÃO DPS 20kA - 275V - UNIDADE</t>
  </si>
  <si>
    <t xml:space="preserve"> 10.2.8 </t>
  </si>
  <si>
    <t xml:space="preserve"> SEMAP 00.04.020 </t>
  </si>
  <si>
    <t>DISJUNTOR BIPOLAR DR 25 A  - DISPOSITIVO RESIDUAL DIFERENCIAL, TIPO AC, 30MA</t>
  </si>
  <si>
    <t xml:space="preserve"> 10.2.9 </t>
  </si>
  <si>
    <t xml:space="preserve"> 97667 </t>
  </si>
  <si>
    <t>ELETRODUTO FLEXÍVEL CORRUGADO, PEAD, DN 50 (1 1/2"), PARA REDE ENTERRADA DE DISTRIBUIÇÃO DE ENERGIA ELÉTRICA - FORNECIMENTO E INSTALAÇÃO. AF_12/2021</t>
  </si>
  <si>
    <t xml:space="preserve"> 10.2.10 </t>
  </si>
  <si>
    <t xml:space="preserve"> 10.2.11 </t>
  </si>
  <si>
    <t xml:space="preserve"> 97887 </t>
  </si>
  <si>
    <t>CAIXA ENTERRADA ELÉTRICA RETANGULAR, EM ALVENARIA COM TIJOLOS CERÂMICOS MACIÇOS, FUNDO COM BRITA, DIMENSÕES INTERNAS: 0,4X0,4X0,4 M. AF_12/2020</t>
  </si>
  <si>
    <t xml:space="preserve"> 10.2.12 </t>
  </si>
  <si>
    <t xml:space="preserve"> ITA0040 </t>
  </si>
  <si>
    <t>TAMPA EM CONCRETO ARMADO 40X40X7CM</t>
  </si>
  <si>
    <t xml:space="preserve"> 10.2.13 </t>
  </si>
  <si>
    <t xml:space="preserve"> 10.2.14 </t>
  </si>
  <si>
    <t xml:space="preserve"> 10.2.15 </t>
  </si>
  <si>
    <t xml:space="preserve"> 10.3 </t>
  </si>
  <si>
    <t>ELETRICA - AR CONDICIONADO</t>
  </si>
  <si>
    <t xml:space="preserve"> 10.3.1 </t>
  </si>
  <si>
    <t xml:space="preserve"> 10.3.2 </t>
  </si>
  <si>
    <t xml:space="preserve"> SEMAP 00.01.001 </t>
  </si>
  <si>
    <t>CABO DE COBRE PP 4 x 2,5 mm2, 450/750v - FORNECIMENTO E INSTALAÇÃO - METROS</t>
  </si>
  <si>
    <t xml:space="preserve"> 10.3.3 </t>
  </si>
  <si>
    <t xml:space="preserve"> 10.3.4 </t>
  </si>
  <si>
    <t xml:space="preserve"> 10.3.5 </t>
  </si>
  <si>
    <t xml:space="preserve"> 10.3.6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</si>
  <si>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</si>
  <si>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</si>
  <si>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10.3.7 </t>
  </si>
  <si>
    <t xml:space="preserve"> 10.3.8 </t>
  </si>
  <si>
    <t xml:space="preserve"> 10.3.9 </t>
  </si>
  <si>
    <t xml:space="preserve"> 10.3.10 </t>
  </si>
  <si>
    <t xml:space="preserve"> 10.3.11 </t>
  </si>
  <si>
    <t xml:space="preserve"> 10.3.12 </t>
  </si>
  <si>
    <t xml:space="preserve"> 11 </t>
  </si>
  <si>
    <t>INSTALAÇÕES DE LÓGICA</t>
  </si>
  <si>
    <t xml:space="preserve"> 11.1 </t>
  </si>
  <si>
    <t xml:space="preserve"> 98297 </t>
  </si>
  <si>
    <t>CABO ELETRÔNICO CATEGORIA 6, INSTALADO EM EDIFICAÇÃO INSTITUCIONAL - FORNECIMENTO E INSTALAÇÃO. AF_11/2019</t>
  </si>
  <si>
    <t xml:space="preserve"> 11.2 </t>
  </si>
  <si>
    <t xml:space="preserve"> 11.3 </t>
  </si>
  <si>
    <t xml:space="preserve"> 11.4 </t>
  </si>
  <si>
    <t xml:space="preserve"> ITAM006 </t>
  </si>
  <si>
    <t>CAIXA RETANGULAR 4" X 2" (NO TETO), PVC, INSTALADA EM FORRO - FORNECIMENTO E INSTALAÇÃO. AF_03/2023</t>
  </si>
  <si>
    <t xml:space="preserve"> 11.5 </t>
  </si>
  <si>
    <t xml:space="preserve"> 98307 </t>
  </si>
  <si>
    <t>TOMADA DE REDE RJ45 - FORNECIMENTO E INSTALAÇÃO. AF_11/2019</t>
  </si>
  <si>
    <t xml:space="preserve"> 11.6 </t>
  </si>
  <si>
    <t xml:space="preserve"> SEMAP 02.01.014 </t>
  </si>
  <si>
    <t>TOMADA DUPLA DE REDE RJ45 - (PLACA + SUPORTE + MÓDULO) - FORNECIMENTO E INSTALAÇÃO. CAT 6</t>
  </si>
  <si>
    <t xml:space="preserve"> 11.7 </t>
  </si>
  <si>
    <t xml:space="preserve"> 11.8 </t>
  </si>
  <si>
    <t xml:space="preserve"> 11.9 </t>
  </si>
  <si>
    <t xml:space="preserve"> 97313 </t>
  </si>
  <si>
    <t>TÊ HORIZONTAL 90º, PARA ELETROCALHA, LISA OU PERFURADA EM AÇO GALVANIZADO, LARGURA DE 50MM E ALTURA DE 50MM - FORNECIMENTO E INSTALAÇÃO. AF_04/2023</t>
  </si>
  <si>
    <t xml:space="preserve"> 11.10 </t>
  </si>
  <si>
    <t xml:space="preserve"> 11.11 </t>
  </si>
  <si>
    <t xml:space="preserve"> 11.12 </t>
  </si>
  <si>
    <t xml:space="preserve"> 11.13 </t>
  </si>
  <si>
    <t xml:space="preserve"> 11.14 </t>
  </si>
  <si>
    <t xml:space="preserve"> 11.15 </t>
  </si>
  <si>
    <t xml:space="preserve"> 11.16 </t>
  </si>
  <si>
    <t xml:space="preserve"> 11.17 </t>
  </si>
  <si>
    <t xml:space="preserve"> ITAM008 </t>
  </si>
  <si>
    <t>CAIXA DE PASSAGEM 40X40CM, EMBUTIDA DE ALUMINIO P/ELETRICA - FORNECIMENTO E INSTALAÇÃO</t>
  </si>
  <si>
    <t xml:space="preserve"> 11.18 </t>
  </si>
  <si>
    <t xml:space="preserve"> 92871 </t>
  </si>
  <si>
    <t>CAIXA RETANGULAR 4" X 4" MÉDIA (1,30 M DO PISO), METÁLICA, INSTALADA EM PAREDE - FORNECIMENTO E INSTALAÇÃO. AF_03/2023</t>
  </si>
  <si>
    <t xml:space="preserve"> 11.19 </t>
  </si>
  <si>
    <t xml:space="preserve"> 11.20 </t>
  </si>
  <si>
    <t xml:space="preserve"> 11.21 </t>
  </si>
  <si>
    <t xml:space="preserve"> 11.22 </t>
  </si>
  <si>
    <t xml:space="preserve"> ITA0032 </t>
  </si>
  <si>
    <t>RACK DE PISO 32 US FECHADO COM LATERAIS E FUNDO DESMONTÁCEIS, CONFORME PROJETO - FORNECIMENTO E INSTALAÇÃO</t>
  </si>
  <si>
    <t xml:space="preserve"> 11.23 </t>
  </si>
  <si>
    <t xml:space="preserve"> RC0132 </t>
  </si>
  <si>
    <t>FORNECIMENTO E INSTALAÇÃO DE NOBREAK 1200 VA BIVOLT</t>
  </si>
  <si>
    <t xml:space="preserve"> 11.24 </t>
  </si>
  <si>
    <t xml:space="preserve"> LOG010 </t>
  </si>
  <si>
    <t>KIT RODIZIO PARA RACK - FORNECIMENTO E INSTALAÇÃO</t>
  </si>
  <si>
    <t xml:space="preserve"> 11.25 </t>
  </si>
  <si>
    <t xml:space="preserve"> ITA0033 </t>
  </si>
  <si>
    <t>FORNECIMENTO E INSTALAÇÃO DE SWITCH 24 PORTAS GERENCIAVEL POE 10/100 /1000 - INTELBRAS</t>
  </si>
  <si>
    <t xml:space="preserve"> 11.26 </t>
  </si>
  <si>
    <t xml:space="preserve"> 98302 </t>
  </si>
  <si>
    <t>PATCH PANEL 24 PORTAS, CATEGORIA 6 - FORNECIMENTO E INSTALAÇÃO. AF_11/2019</t>
  </si>
  <si>
    <t xml:space="preserve"> 11.27 </t>
  </si>
  <si>
    <t xml:space="preserve"> SEMAP 02.00.002 </t>
  </si>
  <si>
    <t>FORNECIMENTO E INSTALAÇÃO DE PATCH CORDS  CAT 6 C/1,50m</t>
  </si>
  <si>
    <t xml:space="preserve"> 11.28 </t>
  </si>
  <si>
    <t xml:space="preserve"> SEMAP 02.00.030 </t>
  </si>
  <si>
    <t>Fornecimento e instalação de patch cords cat.6 c/2,50m</t>
  </si>
  <si>
    <t xml:space="preserve"> 11.29 </t>
  </si>
  <si>
    <t xml:space="preserve"> 11.30 </t>
  </si>
  <si>
    <t xml:space="preserve"> 11.31 </t>
  </si>
  <si>
    <t xml:space="preserve"> 11.32 </t>
  </si>
  <si>
    <t xml:space="preserve"> 12 </t>
  </si>
  <si>
    <t>SPDA</t>
  </si>
  <si>
    <t xml:space="preserve"> 12.1 </t>
  </si>
  <si>
    <t>SUBSISTEMA DE CAPTAÇÃO</t>
  </si>
  <si>
    <t xml:space="preserve"> 12.1.1 </t>
  </si>
  <si>
    <t xml:space="preserve"> ITA0007 </t>
  </si>
  <si>
    <t>CABO DE COBRE NU 35 MM², NÃO ENTERRADO, SEM ISOLADOR - FORNECIMENTO E INSTALAÇÃO</t>
  </si>
  <si>
    <t xml:space="preserve"> 12.1.2 </t>
  </si>
  <si>
    <t xml:space="preserve"> ITA0005 </t>
  </si>
  <si>
    <t>FIXADOR TIPO ÔMEGA EM COBRE, l=15mm, C/FUROS D=5,5mm E TRAVA P/CABO de 35mm² COM PARAFUSO AUTO-ATARRAXANTE - 4,2 X 32MM, COM BUCHA DE NYLON</t>
  </si>
  <si>
    <t xml:space="preserve"> 12.1.3 </t>
  </si>
  <si>
    <t xml:space="preserve"> ITA0006 </t>
  </si>
  <si>
    <t>TERMINAL AÉREO EM AÇO GALVANIZADO - 10MM x 250MM, COM FIXAÇÃO HORIZONTAL, COM CONETOR MINIGAR E PARAFUSO AUTO-ATARRAXANTE 4,2 X 32 MM COM BUCHA</t>
  </si>
  <si>
    <t xml:space="preserve"> 12.1.4 </t>
  </si>
  <si>
    <t xml:space="preserve"> 104752 </t>
  </si>
  <si>
    <t>CONECTOR SPLIT-BOLT, PARA SPDA, PARA CABOS ATÉ 35 MM2 - FORNECIMENTO E INSTALAÇÃO. AF_08/2023</t>
  </si>
  <si>
    <t xml:space="preserve"> 12.2 </t>
  </si>
  <si>
    <t>SUBSISTEMA DE DESCIDA</t>
  </si>
  <si>
    <t xml:space="preserve"> 12.2.1 </t>
  </si>
  <si>
    <t xml:space="preserve"> 12.2.2 </t>
  </si>
  <si>
    <t xml:space="preserve"> 12.2.3 </t>
  </si>
  <si>
    <t xml:space="preserve"> LS0010 </t>
  </si>
  <si>
    <t>CONECTOR DE MEDIÇÃO EM BRONZE C/ 4 PARAFUSOS P/ CABOS DE COBRE 16 - 70 MM2 REF. TEL-560 (PÁRA-RAIO) - FORNECIMENTO E INSTALAÇÃO</t>
  </si>
  <si>
    <t xml:space="preserve"> 12.2.4 </t>
  </si>
  <si>
    <t xml:space="preserve"> ITA0008 </t>
  </si>
  <si>
    <t>CAIXA DE INSPEÇÃO EM POLIAMIDA 150X110X7070mm, BOCAL 1" (DN 32mm)</t>
  </si>
  <si>
    <t xml:space="preserve"> 12.2.5 </t>
  </si>
  <si>
    <t xml:space="preserve"> LS0014 </t>
  </si>
  <si>
    <t>ELETRODUTO RÍGIDO ROSCÁVEL, PVC, DN 32 MM (1"), APARENTE, INSTALADO EM PAREDE - FORNECIMENTO E INSTALAÇÃO</t>
  </si>
  <si>
    <t xml:space="preserve"> 12.3 </t>
  </si>
  <si>
    <t>SUBSISTEMA DE ATERRAMENTO</t>
  </si>
  <si>
    <t xml:space="preserve"> 12.3.1 </t>
  </si>
  <si>
    <t xml:space="preserve"> 96985 </t>
  </si>
  <si>
    <t>HASTE DE ATERRAMENTO, DIÂMETRO 5/8", COM 3 METROS - FORNECIMENTO E INSTALAÇÃO. AF_08/2023</t>
  </si>
  <si>
    <t xml:space="preserve"> 12.3.2 </t>
  </si>
  <si>
    <t xml:space="preserve"> LS0015 </t>
  </si>
  <si>
    <t>CAIXA DE INSPEÇÃO PARA ATERRAMENTO, CIRCULAR, EM POLIETILENO, DIÂMETRO INTERNO = 0,3 M, INCLUINDO TAMPA - FORNECIMENTO E INSTALAÇÃO</t>
  </si>
  <si>
    <t xml:space="preserve"> 12.3.3 </t>
  </si>
  <si>
    <t xml:space="preserve"> 96977 </t>
  </si>
  <si>
    <t>CORDOALHA DE COBRE NU 50 MM², ENTERRADA - FORNECIMENTO E INSTALAÇÃO. AF_08/2023</t>
  </si>
  <si>
    <t xml:space="preserve"> 12.3.4 </t>
  </si>
  <si>
    <t xml:space="preserve"> SEMAP 00.04.006 </t>
  </si>
  <si>
    <t>CAIXA DE EQUALIZAÇÃO P/ ATERRAMENTO 210x210x90 MM,  C/ BARRAMENTO - TEL-903</t>
  </si>
  <si>
    <t xml:space="preserve"> 12.3.5 </t>
  </si>
  <si>
    <t xml:space="preserve"> 12.3.6 </t>
  </si>
  <si>
    <t xml:space="preserve"> 13 </t>
  </si>
  <si>
    <t>REFRIGERAÇÃO</t>
  </si>
  <si>
    <t xml:space="preserve"> 13.1 </t>
  </si>
  <si>
    <t xml:space="preserve"> SEMAI 01.02.003 </t>
  </si>
  <si>
    <t>INSTALAÇÃO DE AR CONDICIONADO SPLIT (EVAPORADORA E CONDENSADORA), HI-WALL (PAREDE), DE 12000 BTU/h</t>
  </si>
  <si>
    <t xml:space="preserve"> 13.2 </t>
  </si>
  <si>
    <t xml:space="preserve"> SEMAP 01.02.004 </t>
  </si>
  <si>
    <t>INSTALAÇÃO DE AR CONDICIONADO SPLIT (EVAPORADORA E CONDENSADORA), HI-WALL (PAREDE), DE 18000 BTU/h</t>
  </si>
  <si>
    <t xml:space="preserve"> 13.3 </t>
  </si>
  <si>
    <t xml:space="preserve"> 103291 </t>
  </si>
  <si>
    <t>TUBO EM COBRE FLEXÍVEL, DN 1/2", COM ISOLAMENTO, INSTALADO EM FORRO, PARA RAMAL DE ALIMENTAÇÃO DE AR CONDICIONADO, INCLUSO FIXADOR. AF_11/2021</t>
  </si>
  <si>
    <t xml:space="preserve"> 13.4 </t>
  </si>
  <si>
    <t xml:space="preserve"> 103289 </t>
  </si>
  <si>
    <t>TUBO EM COBRE FLEXÍVEL, DN 1/4", COM ISOLAMENTO, INSTALADO EM FORRO, PARA RAMAL DE ALIMENTAÇÃO DE AR CONDICIONADO, INCLUSO FIXADOR. AF_11/2021</t>
  </si>
  <si>
    <t xml:space="preserve"> 13.5 </t>
  </si>
  <si>
    <t xml:space="preserve"> SEMAI 01.02.005 </t>
  </si>
  <si>
    <t>INSTALAÇÃO DE AR CONDICIONADO SPLIT (EVAPORADORA E CONDENSADORA), HI-WALL (PAREDE), DE 24000 BTU/h</t>
  </si>
  <si>
    <t xml:space="preserve"> 13.6 </t>
  </si>
  <si>
    <t xml:space="preserve"> SEMAP 01.02.005 </t>
  </si>
  <si>
    <t>INSTALAÇÃO DE AR CONDICIONADO SPLIT (EVAPORADORA E CONDENSADORA), (PISO-TETO), DE 36000 BTU/h</t>
  </si>
  <si>
    <t xml:space="preserve"> 13.7 </t>
  </si>
  <si>
    <t xml:space="preserve"> SEMAP 02.00.024 </t>
  </si>
  <si>
    <t>CAIXA DE BRITA PARA DESCIDA E DRENO DE AGUAS PLUVIAIS 30x30x40</t>
  </si>
  <si>
    <t xml:space="preserve"> 13.8 </t>
  </si>
  <si>
    <t xml:space="preserve"> 00042425 </t>
  </si>
  <si>
    <t>AR CONDICIONADO SPLIT INVERTER, HI-WALL (PAREDE), 12000 BTU/H, CICLO FRIO, 60HZ, CLASSIFICACAO A (SELO PROCEL), GAS HFC, CONTROLE S/FIO</t>
  </si>
  <si>
    <t xml:space="preserve"> 13.9 </t>
  </si>
  <si>
    <t xml:space="preserve"> 00042422 </t>
  </si>
  <si>
    <t>AR CONDICIONADO SPLIT INVERTER, HI-WALL (PAREDE), 18000 BTU/H, CICLO FRIO, 60HZ, CLASSIFICACAO A (SELO PROCEL), GAS HFC, CONTROLE S/FIO</t>
  </si>
  <si>
    <t xml:space="preserve"> 13.10 </t>
  </si>
  <si>
    <t xml:space="preserve"> 00043184 </t>
  </si>
  <si>
    <t>AR CONDICIONADO SPLIT INVERTER, HI-WALL (PAREDE), 24000 BTU/H, CICLO FRIO, 60HZ, CLASSIFICACAO A (SELO PROCEL), GAS HFC, CONTROLE S/FIO</t>
  </si>
  <si>
    <t xml:space="preserve"> 13.11 </t>
  </si>
  <si>
    <t xml:space="preserve"> 00042419 </t>
  </si>
  <si>
    <t>AR CONDICIONADO SPLIT INVERTER, PISO TETO, 36000 BTU/H, CICLO FRIO, 60HZ, CLASSIFICACAO ENERGETICA A OU B (SELO PROCEL), GAS HFC, CONTROLE S/FIO</t>
  </si>
  <si>
    <t xml:space="preserve"> 14 </t>
  </si>
  <si>
    <t>INSTALAÇÕES DE PREVENÇÃO E COMBATE A INCÊNDIO</t>
  </si>
  <si>
    <t xml:space="preserve"> 14.1 </t>
  </si>
  <si>
    <t xml:space="preserve"> ITA0018 </t>
  </si>
  <si>
    <t>EXTINTOR DE INCÊNDIO PORTÁTIL DE 6 KG, CLASSE ABC, SUPORTE DE FIXAÇÃO EM PAREDE - FORNECIMENTO E INSTALAÇÃO.</t>
  </si>
  <si>
    <t xml:space="preserve"> 14.2 </t>
  </si>
  <si>
    <t xml:space="preserve"> SEMAP 00.05.005 </t>
  </si>
  <si>
    <t>PLACA DE SINALIZAÇÃO, FOTOLUMINESCENTE, EM PVC, COM LOGOTIPO "EXTINTOR DE INCÊNDIO PORTÁTIL" - PLACA E5</t>
  </si>
  <si>
    <t xml:space="preserve"> 14.3 </t>
  </si>
  <si>
    <t xml:space="preserve"> SEMAP 00.04.021 </t>
  </si>
  <si>
    <t>SINALIZADOR DE SOLO ADESIVO PARA EXTINTOR</t>
  </si>
  <si>
    <t xml:space="preserve"> 14.4 </t>
  </si>
  <si>
    <t xml:space="preserve"> SEMAP 00.05.004 </t>
  </si>
  <si>
    <t>PLACA DE SINALIZACAO, FOTOLUMINESCENTE, EM PVC , COM LOGOTIPO "CUIDADO RISCO DE CHOQUE ELÉTRICO"- PLACA A5</t>
  </si>
  <si>
    <t xml:space="preserve"> 14.5 </t>
  </si>
  <si>
    <t xml:space="preserve"> SEMAP 00.05.003 </t>
  </si>
  <si>
    <t>PLACA DE SINALIZAÇÃO, FOTOLUMINESCENTE, EM PVC, ROTA DE FUGA (SETA INDICATIVA CONFORME PROJETO)</t>
  </si>
  <si>
    <t xml:space="preserve"> 15 </t>
  </si>
  <si>
    <t>REVESTIMENTOS</t>
  </si>
  <si>
    <t xml:space="preserve"> 15.1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</si>
  <si>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</si>
  <si>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</si>
  <si>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15.2 </t>
  </si>
  <si>
    <t xml:space="preserve"> 87275 </t>
  </si>
  <si>
    <t>REVESTIMENTO CERÂMICO PARA PAREDES INTERNAS COM PLACAS TIPO ESMALTADA DE DIMENSÕES 33X45 CM APLICADAS A MEIA ALTURA DAS PAREDES. AF_02/2023_PE</t>
  </si>
  <si>
    <t xml:space="preserve"> 15.3 </t>
  </si>
  <si>
    <t xml:space="preserve"> 87549 </t>
  </si>
  <si>
    <t>EMBOÇO, EM ARGAMASSA TRAÇO 1:2:8, PREPARO MECÂNICO, APLICADO MANUALMENTE EM PAREDES INTERNAS DE AMBIENTES COM ÁREA ENTRE 5M² E 10M², E = 10MM, COM TALISCAS. AF_03/2024</t>
  </si>
  <si>
    <t xml:space="preserve"> 15.4 </t>
  </si>
  <si>
    <t xml:space="preserve"> 104969 </t>
  </si>
  <si>
    <t>MASSA ÚNICA, EM ARGAMASSA TRAÇO 1:2:8, PREPARO MECÂNICO, APLICADA MANUALMENTE EM PAREDES INTERNAS DE AMBIENTES COM PÉ-DIREITO DUPLO E ÁREA ENTRE 5M² E 10M², E = 10MM, COM TALISCAS. AF_03/2024</t>
  </si>
  <si>
    <t xml:space="preserve"> 16 </t>
  </si>
  <si>
    <t>PISO</t>
  </si>
  <si>
    <t xml:space="preserve"> 16.1 </t>
  </si>
  <si>
    <t xml:space="preserve"> 87630 </t>
  </si>
  <si>
    <t>CONTRAPISO EM ARGAMASSA TRAÇO 1:4 (CIMENTO E AREIA), PREPARO MECÂNICO COM BETONEIRA 400 L, APLICADO EM ÁREAS SECAS SOBRE LAJE, ADERIDO, ACABAMENTO NÃO REFORÇADO, ESPESSURA 3CM. AF_07/2021</t>
  </si>
  <si>
    <t xml:space="preserve"> 16.2 </t>
  </si>
  <si>
    <t xml:space="preserve"> 95000 </t>
  </si>
  <si>
    <t>EXECUÇÃO DE PASSEIO (CALÇADA) COM CONCRETO MOLDADO IN LOCO, FEITO EM OBRA, ACABAMENTO ESTAMPADO, ESPESSURA 6 CM, NÃO ARMADO. AF_08/2022</t>
  </si>
  <si>
    <t xml:space="preserve"> 16.3 </t>
  </si>
  <si>
    <t xml:space="preserve"> IP0215 </t>
  </si>
  <si>
    <t>PISO ALTA RESISTÊNCIA 12 MM, COR CINZA, APLICADO COM JUNTAS, SEM POLIMENTO, EXCLUSIVE ARGAMASSA DE REGULARIZAÇÃO</t>
  </si>
  <si>
    <t xml:space="preserve"> 16.4 </t>
  </si>
  <si>
    <t xml:space="preserve"> IP0043 </t>
  </si>
  <si>
    <t>PISO ALTA RESISTÊNCIA 12 MM, COR CINZA, APLICADO COM JUNTAS, POLIDO ATÉ O ESMERIL 400 E ENCERADO, EXCLUSIVE ARGAMASSA DE REGULARIZAÇÃO</t>
  </si>
  <si>
    <t xml:space="preserve"> 16.5 </t>
  </si>
  <si>
    <t xml:space="preserve"> 95241 </t>
  </si>
  <si>
    <t>LASTRO DE CONCRETO MAGRO, APLICADO EM PISOS, LAJES SOBRE SOLO OU RADIERS, ESPESSURA DE 5 CM. AF_01/2024</t>
  </si>
  <si>
    <t xml:space="preserve"> 16.6 </t>
  </si>
  <si>
    <t xml:space="preserve"> JAC0003 </t>
  </si>
  <si>
    <t>RODAPÉ ALTA RESISTÊNCIA, H =  7 CM</t>
  </si>
  <si>
    <t xml:space="preserve"> 17 </t>
  </si>
  <si>
    <t>PINTURA</t>
  </si>
  <si>
    <t xml:space="preserve"> 17.1 </t>
  </si>
  <si>
    <t xml:space="preserve"> 88497 </t>
  </si>
  <si>
    <t>EMASSAMENTO COM MASSA LÁTEX, APLICAÇÃO EM PAREDE, DUAS DEMÃOS, LIXAMENTO MANUAL. AF_04/2023</t>
  </si>
  <si>
    <t xml:space="preserve"> 17.2 </t>
  </si>
  <si>
    <t xml:space="preserve"> 88485 </t>
  </si>
  <si>
    <t>FUNDO SELADOR ACRÍLICO, APLICAÇÃO MANUAL EM PAREDE, UMA DEMÃO. AF_04/2023</t>
  </si>
  <si>
    <t xml:space="preserve"> 17.3 </t>
  </si>
  <si>
    <t xml:space="preserve"> 88489 </t>
  </si>
  <si>
    <t>PINTURA LÁTEX ACRÍLICA PREMIUM, APLICAÇÃO MANUAL EM PAREDES, DUAS DEMÃOS. AF_04/2023</t>
  </si>
  <si>
    <t xml:space="preserve"> 17.4 </t>
  </si>
  <si>
    <t xml:space="preserve"> 88496 </t>
  </si>
  <si>
    <t>EMASSAMENTO COM MASSA LÁTEX, APLICAÇÃO EM TETO, DUAS DEMÃOS, LIXAMENTO MANUAL. AF_04/2023</t>
  </si>
  <si>
    <t xml:space="preserve"> 17.5 </t>
  </si>
  <si>
    <t xml:space="preserve"> 88484 </t>
  </si>
  <si>
    <t>FUNDO SELADOR ACRÍLICO, APLICAÇÃO MANUAL EM TETO, UMA DEMÃO. AF_04/2023</t>
  </si>
  <si>
    <t xml:space="preserve"> 17.6 </t>
  </si>
  <si>
    <t xml:space="preserve"> 104640 </t>
  </si>
  <si>
    <t>PINTURA LÁTEX ACRÍLICA STANDARD, APLICAÇÃO MANUAL EM TETO, DUAS DEMÃOS. AF_04/2023</t>
  </si>
  <si>
    <t xml:space="preserve"> 17.7 </t>
  </si>
  <si>
    <t xml:space="preserve"> 100742 </t>
  </si>
  <si>
    <t>PINTURA COM TINTA ALQUÍDICA DE ACABAMENTO (ESMALTE SINTÉTICO ACETINADO) APLICADA A ROLO OU PINCEL SOBRE SUPERFÍCIES METÁLICAS (EXCETO PERFIL) EXECUTADO EM OBRA (POR DEMÃO). AF_01/2020</t>
  </si>
  <si>
    <t xml:space="preserve"> 18 </t>
  </si>
  <si>
    <t>MURO DE CONTORNO</t>
  </si>
  <si>
    <t xml:space="preserve"> 18.1 </t>
  </si>
  <si>
    <t xml:space="preserve"> 18.2 </t>
  </si>
  <si>
    <t xml:space="preserve"> 104641 </t>
  </si>
  <si>
    <t>PINTURA LÁTEX ACRÍLICA ECONÔMICA, APLICAÇÃO MANUAL EM PAREDES, DUAS DEMÃOS. AF_04/2023</t>
  </si>
  <si>
    <t xml:space="preserve"> 18.3 </t>
  </si>
  <si>
    <t xml:space="preserve"> 19 </t>
  </si>
  <si>
    <t>IMPERMEABILIZAÇÃO</t>
  </si>
  <si>
    <t xml:space="preserve"> 19.1 </t>
  </si>
  <si>
    <t xml:space="preserve"> 98546 </t>
  </si>
  <si>
    <t>IMPERMEABILIZAÇÃO DE SUPERFÍCIE COM MANTA ASFÁLTICA, UMA CAMADA, INCLUSIVE APLICAÇÃO DE PRIMER ASFÁLTICO, E=4MM. AF_09/2023</t>
  </si>
  <si>
    <t xml:space="preserve"> 19.2 </t>
  </si>
  <si>
    <t xml:space="preserve"> 98565 </t>
  </si>
  <si>
    <t>PROTEÇÃO MECÂNICA DE SUPERFICIE HORIZONTAL COM ARGAMASSA DE CIMENTO E AREIA, TRAÇO 1:3, E=3CM. AF_09/2023</t>
  </si>
  <si>
    <t xml:space="preserve"> 19.3 </t>
  </si>
  <si>
    <t xml:space="preserve"> 98564 </t>
  </si>
  <si>
    <t>PROTEÇÃO MECÂNICA DE SUPERFÍCIE VERTICAL COM ARGAMASSA DE CIMENTO E AREIA, TRAÇO 1:3, E=2CM. AF_09/2023</t>
  </si>
  <si>
    <t xml:space="preserve"> 20 </t>
  </si>
  <si>
    <t>FINALIZAÇÃO - ENTREGA DE OBRA</t>
  </si>
  <si>
    <t xml:space="preserve"> 20.1 </t>
  </si>
  <si>
    <t xml:space="preserve"> ITAM021 </t>
  </si>
  <si>
    <t>DESMOBILIZAÇÃO DE CANTEIRO DE OBRAS</t>
  </si>
  <si>
    <t xml:space="preserve"> 20.2 </t>
  </si>
  <si>
    <t xml:space="preserve"> ITAM022 </t>
  </si>
  <si>
    <t>AS BUILT ITAMARAJU  (PROJETO / MEMORIAL/ ESPECIFICAÇÃO)</t>
  </si>
  <si>
    <t xml:space="preserve"> 20.3 </t>
  </si>
  <si>
    <t xml:space="preserve"> SEMAI 05.06.080 </t>
  </si>
  <si>
    <t>LIMPEZA DE TERRENO - CORTE COM ROÇADEIRA COSTAL A GASOLINA E BOTA FORA DO MATERIAL</t>
  </si>
  <si>
    <t>Total sem BDI</t>
  </si>
  <si>
    <t>Total do BDI</t>
  </si>
  <si>
    <t>Total Geral</t>
  </si>
  <si>
    <t>Obra</t>
  </si>
  <si>
    <t>Bancos</t>
  </si>
  <si>
    <t>Encargos Sociais</t>
  </si>
  <si>
    <t xml:space="preserve">ONERADO ADEQUAÇÃO PARA CARTORIO ELEITORAL ITAMARAJU </t>
  </si>
  <si>
    <t xml:space="preserve">SINAPI - 05/2025 - Bahia
SBC - 05/2025 - Bahia
ORSE - 04/2025 - Sergipe
</t>
  </si>
  <si>
    <t>Não Desonerado: 
Horista: 115,77%
Mensalista: 71,29%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</si>
</sst>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right" vertical="top" wrapText="1"/>
    </xf>
    <xf numFmtId="0" fontId="5" fillId="5" borderId="4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right" vertical="top" wrapText="1"/>
    </xf>
    <xf numFmtId="4" fontId="8" fillId="8" borderId="7" xfId="0" applyNumberFormat="1" applyFont="1" applyFill="1" applyBorder="1" applyAlignment="1">
      <alignment horizontal="right" vertical="top" wrapText="1"/>
    </xf>
    <xf numFmtId="164" fontId="9" fillId="9" borderId="8" xfId="0" applyNumberFormat="1" applyFont="1" applyFill="1" applyBorder="1" applyAlignment="1">
      <alignment horizontal="right" vertical="top" wrapText="1"/>
    </xf>
    <xf numFmtId="0" fontId="11" fillId="10" borderId="9" xfId="0" applyFont="1" applyFill="1" applyBorder="1" applyAlignment="1">
      <alignment horizontal="left" vertical="top" wrapText="1"/>
    </xf>
    <xf numFmtId="0" fontId="12" fillId="11" borderId="10" xfId="0" applyFont="1" applyFill="1" applyBorder="1" applyAlignment="1">
      <alignment horizontal="center" vertical="top" wrapText="1"/>
    </xf>
    <xf numFmtId="0" fontId="13" fillId="12" borderId="11" xfId="0" applyFont="1" applyFill="1" applyBorder="1" applyAlignment="1">
      <alignment horizontal="right" vertical="top" wrapText="1"/>
    </xf>
    <xf numFmtId="4" fontId="14" fillId="13" borderId="12" xfId="0" applyNumberFormat="1" applyFont="1" applyFill="1" applyBorder="1" applyAlignment="1">
      <alignment horizontal="right" vertical="top" wrapText="1"/>
    </xf>
    <xf numFmtId="164" fontId="15" fillId="14" borderId="13" xfId="0" applyNumberFormat="1" applyFont="1" applyFill="1" applyBorder="1" applyAlignment="1">
      <alignment horizontal="right" vertical="top" wrapText="1"/>
    </xf>
    <xf numFmtId="0" fontId="17" fillId="15" borderId="14" xfId="0" applyFont="1" applyFill="1" applyBorder="1" applyAlignment="1">
      <alignment horizontal="left" vertical="top" wrapText="1"/>
    </xf>
    <xf numFmtId="0" fontId="18" fillId="16" borderId="15" xfId="0" applyFont="1" applyFill="1" applyBorder="1" applyAlignment="1">
      <alignment horizontal="center" vertical="top" wrapText="1"/>
    </xf>
    <xf numFmtId="0" fontId="19" fillId="17" borderId="16" xfId="0" applyFont="1" applyFill="1" applyBorder="1" applyAlignment="1">
      <alignment horizontal="right" vertical="top" wrapText="1"/>
    </xf>
    <xf numFmtId="4" fontId="20" fillId="18" borderId="17" xfId="0" applyNumberFormat="1" applyFont="1" applyFill="1" applyBorder="1" applyAlignment="1">
      <alignment horizontal="right" vertical="top" wrapText="1"/>
    </xf>
    <xf numFmtId="164" fontId="21" fillId="19" borderId="18" xfId="0" applyNumberFormat="1" applyFont="1" applyFill="1" applyBorder="1" applyAlignment="1">
      <alignment horizontal="right" vertical="top" wrapText="1"/>
    </xf>
    <xf numFmtId="0" fontId="22" fillId="20" borderId="0" xfId="0" applyFont="1" applyFill="1" applyAlignment="1">
      <alignment horizontal="left" vertical="top" wrapText="1"/>
    </xf>
    <xf numFmtId="4" fontId="23" fillId="21" borderId="0" xfId="0" applyNumberFormat="1" applyFont="1" applyFill="1" applyAlignment="1">
      <alignment horizontal="right" vertical="top" wrapText="1"/>
    </xf>
    <xf numFmtId="164" fontId="24" fillId="22" borderId="0" xfId="0" applyNumberFormat="1" applyFont="1" applyFill="1" applyAlignment="1">
      <alignment horizontal="right" vertical="top" wrapText="1"/>
    </xf>
    <xf numFmtId="0" fontId="16" fillId="23" borderId="0" xfId="0" applyFont="1" applyFill="1" applyAlignment="1">
      <alignment horizontal="center" vertical="top" wrapText="1"/>
    </xf>
    <xf numFmtId="0" fontId="16" fillId="23" borderId="0" xfId="0" applyFont="1" applyFill="1" applyAlignment="1">
      <alignment horizontal="left" vertical="top" wrapText="1"/>
    </xf>
    <xf numFmtId="0" fontId="10" fillId="23" borderId="0" xfId="0" applyFont="1" applyFill="1" applyAlignment="1">
      <alignment horizontal="right" vertical="top" wrapText="1"/>
    </xf>
    <xf numFmtId="0" fontId="10" fillId="23" borderId="0" xfId="0" applyFont="1" applyFill="1" applyAlignment="1">
      <alignment horizontal="left" vertical="top" wrapText="1"/>
    </xf>
    <xf numFmtId="0" fontId="1" fillId="23" borderId="0" xfId="0" applyFont="1" applyFill="1" applyAlignment="1">
      <alignment horizontal="left" vertical="top" wrapText="1"/>
    </xf>
    <xf numFmtId="0" fontId="1" fillId="23" borderId="0" xfId="0" applyFont="1" applyFill="1" applyAlignment="1">
      <alignment vertical="top" wrapText="1"/>
    </xf>
    <xf numFmtId="0" fontId="10" fillId="23" borderId="0" xfId="0" applyFont="1" applyFill="1" applyAlignment="1">
      <alignment vertical="top" wrapText="1"/>
    </xf>
    <xf numFmtId="0" fontId="10" fillId="23" borderId="0" xfId="0" applyFont="1" applyFill="1" applyAlignment="1">
      <alignment horizontal="right" vertical="top" wrapText="1"/>
    </xf>
    <xf numFmtId="0" fontId="10" fillId="23" borderId="0" xfId="0" applyFont="1" applyFill="1" applyAlignment="1">
      <alignment horizontal="left" vertical="top" wrapText="1"/>
    </xf>
    <xf numFmtId="4" fontId="10" fillId="23" borderId="0" xfId="0" applyNumberFormat="1" applyFont="1" applyFill="1" applyAlignment="1">
      <alignment horizontal="right" vertical="top" wrapText="1"/>
    </xf>
    <xf numFmtId="0" fontId="22" fillId="20" borderId="0" xfId="0" applyFont="1" applyFill="1" applyAlignment="1">
      <alignment horizontal="left" vertical="top" wrapText="1"/>
    </xf>
    <xf numFmtId="0" fontId="1" fillId="23" borderId="0" xfId="0" applyFont="1" applyFill="1" applyAlignment="1">
      <alignment horizontal="left" vertical="top" wrapText="1"/>
    </xf>
    <xf numFmtId="0" fontId="1" fillId="23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1"/>
  <sheetViews>
    <sheetView tabSelected="1" showWhiteSpace="0" topLeftCell="B356" workbookViewId="0">
      <selection activeCell="M66" sqref="M66"/>
    </sheetView>
  </sheetViews>
  <sheetFormatPr defaultRowHeight="14.25" x14ac:dyDescent="0.2"/>
  <cols>
    <col min="1" max="2" width="13" bestFit="1" customWidth="1"/>
    <col min="3" max="3" width="13.25" bestFit="1" customWidth="1"/>
    <col min="4" max="4" width="60" bestFit="1" customWidth="1"/>
    <col min="5" max="5" width="8" bestFit="1" customWidth="1"/>
    <col min="6" max="11" width="13" bestFit="1" customWidth="1"/>
  </cols>
  <sheetData>
    <row r="1" spans="1:11" ht="15" customHeight="1" x14ac:dyDescent="0.2">
      <c r="A1" s="26"/>
      <c r="B1" s="26"/>
      <c r="C1" s="26"/>
      <c r="D1" s="26" t="s">
        <v>988</v>
      </c>
      <c r="E1" s="34" t="s">
        <v>989</v>
      </c>
      <c r="F1" s="34"/>
      <c r="G1" s="27"/>
      <c r="H1" s="27"/>
      <c r="I1" s="33" t="s">
        <v>990</v>
      </c>
      <c r="J1" s="33"/>
    </row>
    <row r="2" spans="1:11" ht="81.75" customHeight="1" x14ac:dyDescent="0.2">
      <c r="A2" s="25"/>
      <c r="B2" s="25"/>
      <c r="C2" s="25"/>
      <c r="D2" s="25" t="s">
        <v>991</v>
      </c>
      <c r="E2" s="33" t="s">
        <v>992</v>
      </c>
      <c r="F2" s="33"/>
      <c r="G2" s="28"/>
      <c r="H2" s="28"/>
      <c r="I2" s="30" t="s">
        <v>993</v>
      </c>
      <c r="J2" s="30"/>
    </row>
    <row r="3" spans="1:11" ht="30" customHeight="1" x14ac:dyDescent="0.2">
      <c r="A3" s="19"/>
      <c r="B3" s="19"/>
      <c r="C3" s="19"/>
      <c r="D3" s="19"/>
      <c r="E3" s="19"/>
      <c r="F3" s="19"/>
      <c r="G3" s="19"/>
      <c r="H3" s="19"/>
      <c r="I3" s="32" t="s">
        <v>0</v>
      </c>
      <c r="J3" s="32"/>
      <c r="K3" s="20">
        <f>J6 + J17 + J29 + J59 + J63 + J90 + J98 + J104 + J116 + J192 + J266 + J299 + J318 + J330 + J336 + J341 + J348 + J356 + J360 + J364</f>
        <v>834022.94000000006</v>
      </c>
    </row>
    <row r="4" spans="1:11" ht="20.100000000000001" customHeight="1" x14ac:dyDescent="0.2">
      <c r="A4" s="19"/>
      <c r="B4" s="19"/>
      <c r="C4" s="19"/>
      <c r="D4" s="19"/>
      <c r="E4" s="19"/>
      <c r="F4" s="19"/>
      <c r="G4" s="19"/>
      <c r="H4" s="19"/>
      <c r="I4" s="32" t="s">
        <v>1</v>
      </c>
      <c r="J4" s="32"/>
      <c r="K4" s="21">
        <v>0.2288</v>
      </c>
    </row>
    <row r="5" spans="1:11" ht="30" customHeight="1" x14ac:dyDescent="0.2">
      <c r="A5" s="1" t="s">
        <v>2</v>
      </c>
      <c r="B5" s="3" t="s">
        <v>3</v>
      </c>
      <c r="C5" s="1" t="s">
        <v>4</v>
      </c>
      <c r="D5" s="1" t="s">
        <v>5</v>
      </c>
      <c r="E5" s="2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</row>
    <row r="6" spans="1:11" ht="24" customHeight="1" x14ac:dyDescent="0.2">
      <c r="A6" s="4" t="s">
        <v>13</v>
      </c>
      <c r="B6" s="4" t="s">
        <v>14</v>
      </c>
      <c r="C6" s="4"/>
      <c r="D6" s="4" t="s">
        <v>15</v>
      </c>
      <c r="E6" s="5"/>
      <c r="F6" s="6">
        <v>1</v>
      </c>
      <c r="G6" s="6" t="s">
        <v>16</v>
      </c>
      <c r="H6" s="8" t="s">
        <v>16</v>
      </c>
      <c r="I6" s="7">
        <f>J7 + J10 + J12</f>
        <v>98496.37000000001</v>
      </c>
      <c r="J6" s="7">
        <f t="shared" ref="J6:J69" si="0">TRUNC(F6 * I6,2)</f>
        <v>98496.37</v>
      </c>
      <c r="K6" s="8">
        <f>J6 / K3</f>
        <v>0.11809791466886989</v>
      </c>
    </row>
    <row r="7" spans="1:11" ht="24" customHeight="1" x14ac:dyDescent="0.2">
      <c r="A7" s="4" t="s">
        <v>17</v>
      </c>
      <c r="B7" s="4" t="s">
        <v>14</v>
      </c>
      <c r="C7" s="4"/>
      <c r="D7" s="4" t="s">
        <v>18</v>
      </c>
      <c r="E7" s="5"/>
      <c r="F7" s="6">
        <v>1</v>
      </c>
      <c r="G7" s="6" t="s">
        <v>16</v>
      </c>
      <c r="H7" s="8" t="s">
        <v>16</v>
      </c>
      <c r="I7" s="7">
        <f>J8 + J9</f>
        <v>89443.51999999999</v>
      </c>
      <c r="J7" s="7">
        <f t="shared" si="0"/>
        <v>89443.520000000004</v>
      </c>
      <c r="K7" s="8">
        <f>J7 / K3</f>
        <v>0.10724347701994863</v>
      </c>
    </row>
    <row r="8" spans="1:11" ht="26.1" customHeight="1" x14ac:dyDescent="0.2">
      <c r="A8" s="9" t="s">
        <v>19</v>
      </c>
      <c r="B8" s="9" t="s">
        <v>20</v>
      </c>
      <c r="C8" s="9" t="s">
        <v>21</v>
      </c>
      <c r="D8" s="9" t="s">
        <v>22</v>
      </c>
      <c r="E8" s="10" t="s">
        <v>23</v>
      </c>
      <c r="F8" s="11">
        <v>4</v>
      </c>
      <c r="G8" s="12">
        <v>7155.34</v>
      </c>
      <c r="H8" s="13" t="s">
        <v>16</v>
      </c>
      <c r="I8" s="12">
        <f>TRUNC(TRUNC(G8 * K4, 2) + G8, 2)</f>
        <v>8792.48</v>
      </c>
      <c r="J8" s="12">
        <f t="shared" si="0"/>
        <v>35169.919999999998</v>
      </c>
      <c r="K8" s="13">
        <f>J8 / K3</f>
        <v>4.2169007965176586E-2</v>
      </c>
    </row>
    <row r="9" spans="1:11" ht="24" customHeight="1" x14ac:dyDescent="0.2">
      <c r="A9" s="9" t="s">
        <v>24</v>
      </c>
      <c r="B9" s="9" t="s">
        <v>25</v>
      </c>
      <c r="C9" s="9" t="s">
        <v>26</v>
      </c>
      <c r="D9" s="9" t="s">
        <v>27</v>
      </c>
      <c r="E9" s="10" t="s">
        <v>28</v>
      </c>
      <c r="F9" s="11">
        <v>1440</v>
      </c>
      <c r="G9" s="12">
        <v>30.68</v>
      </c>
      <c r="H9" s="13" t="s">
        <v>16</v>
      </c>
      <c r="I9" s="12">
        <f>TRUNC(TRUNC(G9 * K4, 2) + G9, 2)</f>
        <v>37.69</v>
      </c>
      <c r="J9" s="12">
        <f t="shared" si="0"/>
        <v>54273.599999999999</v>
      </c>
      <c r="K9" s="13">
        <f>J9 / K3</f>
        <v>6.507446905477203E-2</v>
      </c>
    </row>
    <row r="10" spans="1:11" ht="24" customHeight="1" x14ac:dyDescent="0.2">
      <c r="A10" s="4" t="s">
        <v>29</v>
      </c>
      <c r="B10" s="4" t="s">
        <v>14</v>
      </c>
      <c r="C10" s="4"/>
      <c r="D10" s="4" t="s">
        <v>30</v>
      </c>
      <c r="E10" s="5"/>
      <c r="F10" s="6">
        <v>1</v>
      </c>
      <c r="G10" s="6" t="s">
        <v>16</v>
      </c>
      <c r="H10" s="8" t="s">
        <v>16</v>
      </c>
      <c r="I10" s="7">
        <f>J11</f>
        <v>2432.8000000000002</v>
      </c>
      <c r="J10" s="7">
        <f t="shared" si="0"/>
        <v>2432.8000000000002</v>
      </c>
      <c r="K10" s="8">
        <f>J10 / K3</f>
        <v>2.9169461453901974E-3</v>
      </c>
    </row>
    <row r="11" spans="1:11" ht="24" customHeight="1" x14ac:dyDescent="0.2">
      <c r="A11" s="9" t="s">
        <v>31</v>
      </c>
      <c r="B11" s="9" t="s">
        <v>32</v>
      </c>
      <c r="C11" s="9" t="s">
        <v>26</v>
      </c>
      <c r="D11" s="9" t="s">
        <v>33</v>
      </c>
      <c r="E11" s="10" t="s">
        <v>34</v>
      </c>
      <c r="F11" s="11">
        <v>4</v>
      </c>
      <c r="G11" s="12">
        <v>494.96</v>
      </c>
      <c r="H11" s="13" t="s">
        <v>16</v>
      </c>
      <c r="I11" s="12">
        <f>TRUNC(TRUNC(G11 * K4, 2) + G11, 2)</f>
        <v>608.20000000000005</v>
      </c>
      <c r="J11" s="12">
        <f t="shared" si="0"/>
        <v>2432.8000000000002</v>
      </c>
      <c r="K11" s="13">
        <f>J11 / K3</f>
        <v>2.9169461453901974E-3</v>
      </c>
    </row>
    <row r="12" spans="1:11" ht="24" customHeight="1" x14ac:dyDescent="0.2">
      <c r="A12" s="4" t="s">
        <v>35</v>
      </c>
      <c r="B12" s="4" t="s">
        <v>14</v>
      </c>
      <c r="C12" s="4"/>
      <c r="D12" s="4" t="s">
        <v>36</v>
      </c>
      <c r="E12" s="5"/>
      <c r="F12" s="6">
        <v>1</v>
      </c>
      <c r="G12" s="6" t="s">
        <v>16</v>
      </c>
      <c r="H12" s="8" t="s">
        <v>16</v>
      </c>
      <c r="I12" s="7">
        <f>J13 + J14 + J15 + J16</f>
        <v>6620.05</v>
      </c>
      <c r="J12" s="7">
        <f t="shared" si="0"/>
        <v>6620.05</v>
      </c>
      <c r="K12" s="8">
        <f>J12 / K3</f>
        <v>7.9374915035310654E-3</v>
      </c>
    </row>
    <row r="13" spans="1:11" ht="51.95" customHeight="1" x14ac:dyDescent="0.2">
      <c r="A13" s="9" t="s">
        <v>37</v>
      </c>
      <c r="B13" s="9" t="s">
        <v>38</v>
      </c>
      <c r="C13" s="9" t="s">
        <v>21</v>
      </c>
      <c r="D13" s="9" t="s">
        <v>39</v>
      </c>
      <c r="E13" s="10" t="s">
        <v>40</v>
      </c>
      <c r="F13" s="11">
        <v>45</v>
      </c>
      <c r="G13" s="12">
        <v>24.9</v>
      </c>
      <c r="H13" s="13" t="s">
        <v>16</v>
      </c>
      <c r="I13" s="12">
        <f>TRUNC(TRUNC(G13 * K4, 2) + G13, 2)</f>
        <v>30.59</v>
      </c>
      <c r="J13" s="12">
        <f t="shared" si="0"/>
        <v>1376.55</v>
      </c>
      <c r="K13" s="13">
        <f>J13 / K3</f>
        <v>1.6504941698606034E-3</v>
      </c>
    </row>
    <row r="14" spans="1:11" ht="39" customHeight="1" x14ac:dyDescent="0.2">
      <c r="A14" s="9" t="s">
        <v>41</v>
      </c>
      <c r="B14" s="9" t="s">
        <v>42</v>
      </c>
      <c r="C14" s="9" t="s">
        <v>21</v>
      </c>
      <c r="D14" s="9" t="s">
        <v>43</v>
      </c>
      <c r="E14" s="10" t="s">
        <v>44</v>
      </c>
      <c r="F14" s="11">
        <v>25</v>
      </c>
      <c r="G14" s="12">
        <v>34.19</v>
      </c>
      <c r="H14" s="13" t="s">
        <v>16</v>
      </c>
      <c r="I14" s="12">
        <f>TRUNC(TRUNC(G14 * K4, 2) + G14, 2)</f>
        <v>42.01</v>
      </c>
      <c r="J14" s="12">
        <f t="shared" si="0"/>
        <v>1050.25</v>
      </c>
      <c r="K14" s="13">
        <f>J14 / K3</f>
        <v>1.259257928804692E-3</v>
      </c>
    </row>
    <row r="15" spans="1:11" ht="39" customHeight="1" x14ac:dyDescent="0.2">
      <c r="A15" s="9" t="s">
        <v>45</v>
      </c>
      <c r="B15" s="9" t="s">
        <v>46</v>
      </c>
      <c r="C15" s="9" t="s">
        <v>26</v>
      </c>
      <c r="D15" s="9" t="s">
        <v>47</v>
      </c>
      <c r="E15" s="10" t="s">
        <v>48</v>
      </c>
      <c r="F15" s="11">
        <v>90</v>
      </c>
      <c r="G15" s="12">
        <v>18.23</v>
      </c>
      <c r="H15" s="13" t="s">
        <v>16</v>
      </c>
      <c r="I15" s="12">
        <f>TRUNC(TRUNC(G15 * K4, 2) + G15, 2)</f>
        <v>22.4</v>
      </c>
      <c r="J15" s="12">
        <f t="shared" si="0"/>
        <v>2016</v>
      </c>
      <c r="K15" s="13">
        <f>J15 / K3</f>
        <v>2.4171996995670164E-3</v>
      </c>
    </row>
    <row r="16" spans="1:11" ht="39" customHeight="1" x14ac:dyDescent="0.2">
      <c r="A16" s="9" t="s">
        <v>49</v>
      </c>
      <c r="B16" s="9" t="s">
        <v>50</v>
      </c>
      <c r="C16" s="9" t="s">
        <v>26</v>
      </c>
      <c r="D16" s="9" t="s">
        <v>51</v>
      </c>
      <c r="E16" s="10" t="s">
        <v>52</v>
      </c>
      <c r="F16" s="11">
        <v>75</v>
      </c>
      <c r="G16" s="12">
        <v>23.63</v>
      </c>
      <c r="H16" s="13" t="s">
        <v>16</v>
      </c>
      <c r="I16" s="12">
        <f>TRUNC(TRUNC(G16 * K4, 2) + G16, 2)</f>
        <v>29.03</v>
      </c>
      <c r="J16" s="12">
        <f t="shared" si="0"/>
        <v>2177.25</v>
      </c>
      <c r="K16" s="13">
        <f>J16 / K3</f>
        <v>2.6105397052987533E-3</v>
      </c>
    </row>
    <row r="17" spans="1:11" ht="24" customHeight="1" x14ac:dyDescent="0.2">
      <c r="A17" s="4" t="s">
        <v>53</v>
      </c>
      <c r="B17" s="4" t="s">
        <v>14</v>
      </c>
      <c r="C17" s="4"/>
      <c r="D17" s="4" t="s">
        <v>54</v>
      </c>
      <c r="E17" s="5"/>
      <c r="F17" s="6">
        <v>1</v>
      </c>
      <c r="G17" s="6" t="s">
        <v>16</v>
      </c>
      <c r="H17" s="8" t="s">
        <v>16</v>
      </c>
      <c r="I17" s="7">
        <f>J18 + J21 + J24</f>
        <v>20040.149999999998</v>
      </c>
      <c r="J17" s="7">
        <f t="shared" si="0"/>
        <v>20040.150000000001</v>
      </c>
      <c r="K17" s="8">
        <f>J17 / K3</f>
        <v>2.4028295912340254E-2</v>
      </c>
    </row>
    <row r="18" spans="1:11" ht="24" customHeight="1" x14ac:dyDescent="0.2">
      <c r="A18" s="4" t="s">
        <v>55</v>
      </c>
      <c r="B18" s="4" t="s">
        <v>14</v>
      </c>
      <c r="C18" s="4"/>
      <c r="D18" s="4" t="s">
        <v>56</v>
      </c>
      <c r="E18" s="5"/>
      <c r="F18" s="6">
        <v>1</v>
      </c>
      <c r="G18" s="6" t="s">
        <v>16</v>
      </c>
      <c r="H18" s="8" t="s">
        <v>16</v>
      </c>
      <c r="I18" s="7">
        <f>J19 + J20</f>
        <v>1637.4499999999998</v>
      </c>
      <c r="J18" s="7">
        <f t="shared" si="0"/>
        <v>1637.45</v>
      </c>
      <c r="K18" s="8">
        <f>J18 / K3</f>
        <v>1.9633153016150851E-3</v>
      </c>
    </row>
    <row r="19" spans="1:11" ht="26.1" customHeight="1" x14ac:dyDescent="0.2">
      <c r="A19" s="9" t="s">
        <v>57</v>
      </c>
      <c r="B19" s="9" t="s">
        <v>58</v>
      </c>
      <c r="C19" s="9" t="s">
        <v>26</v>
      </c>
      <c r="D19" s="9" t="s">
        <v>59</v>
      </c>
      <c r="E19" s="10" t="s">
        <v>60</v>
      </c>
      <c r="F19" s="11">
        <v>1</v>
      </c>
      <c r="G19" s="12">
        <v>271.47000000000003</v>
      </c>
      <c r="H19" s="13" t="s">
        <v>16</v>
      </c>
      <c r="I19" s="12">
        <f>TRUNC(TRUNC(G19 * K4, 2) + G19, 2)</f>
        <v>333.58</v>
      </c>
      <c r="J19" s="12">
        <f t="shared" si="0"/>
        <v>333.58</v>
      </c>
      <c r="K19" s="13">
        <f>J19 / K3</f>
        <v>3.9996501774879235E-4</v>
      </c>
    </row>
    <row r="20" spans="1:11" ht="24" customHeight="1" x14ac:dyDescent="0.2">
      <c r="A20" s="9" t="s">
        <v>61</v>
      </c>
      <c r="B20" s="9" t="s">
        <v>62</v>
      </c>
      <c r="C20" s="9" t="s">
        <v>26</v>
      </c>
      <c r="D20" s="9" t="s">
        <v>63</v>
      </c>
      <c r="E20" s="10" t="s">
        <v>60</v>
      </c>
      <c r="F20" s="11">
        <v>1</v>
      </c>
      <c r="G20" s="12">
        <v>1061.0999999999999</v>
      </c>
      <c r="H20" s="13" t="s">
        <v>16</v>
      </c>
      <c r="I20" s="12">
        <f>TRUNC(TRUNC(G20 * K4, 2) + G20, 2)</f>
        <v>1303.8699999999999</v>
      </c>
      <c r="J20" s="12">
        <f t="shared" si="0"/>
        <v>1303.8699999999999</v>
      </c>
      <c r="K20" s="13">
        <f>J20 / K3</f>
        <v>1.5633502838662925E-3</v>
      </c>
    </row>
    <row r="21" spans="1:11" ht="24" customHeight="1" x14ac:dyDescent="0.2">
      <c r="A21" s="4" t="s">
        <v>64</v>
      </c>
      <c r="B21" s="4" t="s">
        <v>14</v>
      </c>
      <c r="C21" s="4"/>
      <c r="D21" s="4" t="s">
        <v>65</v>
      </c>
      <c r="E21" s="5"/>
      <c r="F21" s="6">
        <v>1</v>
      </c>
      <c r="G21" s="6" t="s">
        <v>16</v>
      </c>
      <c r="H21" s="8" t="s">
        <v>16</v>
      </c>
      <c r="I21" s="7">
        <f>J22 + J23</f>
        <v>1966.08</v>
      </c>
      <c r="J21" s="7">
        <f t="shared" si="0"/>
        <v>1966.08</v>
      </c>
      <c r="K21" s="8">
        <f>J21 / K3</f>
        <v>2.3573452308158333E-3</v>
      </c>
    </row>
    <row r="22" spans="1:11" ht="24" customHeight="1" x14ac:dyDescent="0.2">
      <c r="A22" s="9" t="s">
        <v>66</v>
      </c>
      <c r="B22" s="9" t="s">
        <v>67</v>
      </c>
      <c r="C22" s="9" t="s">
        <v>26</v>
      </c>
      <c r="D22" s="9" t="s">
        <v>68</v>
      </c>
      <c r="E22" s="10" t="s">
        <v>60</v>
      </c>
      <c r="F22" s="11">
        <v>1</v>
      </c>
      <c r="G22" s="12">
        <v>800</v>
      </c>
      <c r="H22" s="13" t="s">
        <v>16</v>
      </c>
      <c r="I22" s="12">
        <f>TRUNC(TRUNC(G22 * K4, 2) + G22, 2)</f>
        <v>983.04</v>
      </c>
      <c r="J22" s="12">
        <f t="shared" si="0"/>
        <v>983.04</v>
      </c>
      <c r="K22" s="13">
        <f>J22 / K3</f>
        <v>1.1786726154079167E-3</v>
      </c>
    </row>
    <row r="23" spans="1:11" ht="24" customHeight="1" x14ac:dyDescent="0.2">
      <c r="A23" s="9" t="s">
        <v>69</v>
      </c>
      <c r="B23" s="9" t="s">
        <v>70</v>
      </c>
      <c r="C23" s="9" t="s">
        <v>26</v>
      </c>
      <c r="D23" s="9" t="s">
        <v>71</v>
      </c>
      <c r="E23" s="10" t="s">
        <v>60</v>
      </c>
      <c r="F23" s="11">
        <v>1</v>
      </c>
      <c r="G23" s="12">
        <v>800</v>
      </c>
      <c r="H23" s="13" t="s">
        <v>16</v>
      </c>
      <c r="I23" s="12">
        <f>TRUNC(TRUNC(G23 * K4, 2) + G23, 2)</f>
        <v>983.04</v>
      </c>
      <c r="J23" s="12">
        <f t="shared" si="0"/>
        <v>983.04</v>
      </c>
      <c r="K23" s="13">
        <f>J23 / K3</f>
        <v>1.1786726154079167E-3</v>
      </c>
    </row>
    <row r="24" spans="1:11" ht="24" customHeight="1" x14ac:dyDescent="0.2">
      <c r="A24" s="4" t="s">
        <v>72</v>
      </c>
      <c r="B24" s="4" t="s">
        <v>14</v>
      </c>
      <c r="C24" s="4"/>
      <c r="D24" s="4" t="s">
        <v>73</v>
      </c>
      <c r="E24" s="5"/>
      <c r="F24" s="6">
        <v>1</v>
      </c>
      <c r="G24" s="6" t="s">
        <v>16</v>
      </c>
      <c r="H24" s="8" t="s">
        <v>16</v>
      </c>
      <c r="I24" s="7">
        <f>J25 + J26 + J27 + J28</f>
        <v>16436.620000000003</v>
      </c>
      <c r="J24" s="7">
        <f t="shared" si="0"/>
        <v>16436.62</v>
      </c>
      <c r="K24" s="8">
        <f>J24 / K3</f>
        <v>1.9707635379909331E-2</v>
      </c>
    </row>
    <row r="25" spans="1:11" ht="39" customHeight="1" x14ac:dyDescent="0.2">
      <c r="A25" s="9" t="s">
        <v>74</v>
      </c>
      <c r="B25" s="9" t="s">
        <v>75</v>
      </c>
      <c r="C25" s="9" t="s">
        <v>21</v>
      </c>
      <c r="D25" s="9" t="s">
        <v>76</v>
      </c>
      <c r="E25" s="10" t="s">
        <v>40</v>
      </c>
      <c r="F25" s="11">
        <v>1.5</v>
      </c>
      <c r="G25" s="12">
        <v>446.51</v>
      </c>
      <c r="H25" s="13" t="s">
        <v>16</v>
      </c>
      <c r="I25" s="12">
        <f>TRUNC(TRUNC(G25 * K4, 2) + G25, 2)</f>
        <v>548.66999999999996</v>
      </c>
      <c r="J25" s="12">
        <f t="shared" si="0"/>
        <v>823</v>
      </c>
      <c r="K25" s="13">
        <f>J25 / K3</f>
        <v>9.86783409099035E-4</v>
      </c>
    </row>
    <row r="26" spans="1:11" ht="51.95" customHeight="1" x14ac:dyDescent="0.2">
      <c r="A26" s="9" t="s">
        <v>77</v>
      </c>
      <c r="B26" s="9" t="s">
        <v>78</v>
      </c>
      <c r="C26" s="9" t="s">
        <v>21</v>
      </c>
      <c r="D26" s="9" t="s">
        <v>79</v>
      </c>
      <c r="E26" s="10" t="s">
        <v>40</v>
      </c>
      <c r="F26" s="11">
        <v>6</v>
      </c>
      <c r="G26" s="12">
        <v>993.27</v>
      </c>
      <c r="H26" s="13" t="s">
        <v>16</v>
      </c>
      <c r="I26" s="12">
        <f>TRUNC(TRUNC(G26 * K4, 2) + G26, 2)</f>
        <v>1220.53</v>
      </c>
      <c r="J26" s="12">
        <f t="shared" si="0"/>
        <v>7323.18</v>
      </c>
      <c r="K26" s="13">
        <f>J26 / K3</f>
        <v>8.7805498491444374E-3</v>
      </c>
    </row>
    <row r="27" spans="1:11" ht="51.95" customHeight="1" x14ac:dyDescent="0.2">
      <c r="A27" s="9" t="s">
        <v>80</v>
      </c>
      <c r="B27" s="9" t="s">
        <v>81</v>
      </c>
      <c r="C27" s="9" t="s">
        <v>21</v>
      </c>
      <c r="D27" s="9" t="s">
        <v>82</v>
      </c>
      <c r="E27" s="10" t="s">
        <v>40</v>
      </c>
      <c r="F27" s="11">
        <v>7.95</v>
      </c>
      <c r="G27" s="12">
        <v>736.02</v>
      </c>
      <c r="H27" s="13" t="s">
        <v>16</v>
      </c>
      <c r="I27" s="12">
        <f>TRUNC(TRUNC(G27 * K4, 2) + G27, 2)</f>
        <v>904.42</v>
      </c>
      <c r="J27" s="12">
        <f t="shared" si="0"/>
        <v>7190.13</v>
      </c>
      <c r="K27" s="13">
        <f>J27 / K3</f>
        <v>8.6210218630197386E-3</v>
      </c>
    </row>
    <row r="28" spans="1:11" ht="24" customHeight="1" x14ac:dyDescent="0.2">
      <c r="A28" s="9" t="s">
        <v>83</v>
      </c>
      <c r="B28" s="9" t="s">
        <v>84</v>
      </c>
      <c r="C28" s="9" t="s">
        <v>26</v>
      </c>
      <c r="D28" s="9" t="s">
        <v>85</v>
      </c>
      <c r="E28" s="10" t="s">
        <v>86</v>
      </c>
      <c r="F28" s="11">
        <v>1</v>
      </c>
      <c r="G28" s="12">
        <v>895.44</v>
      </c>
      <c r="H28" s="13" t="s">
        <v>16</v>
      </c>
      <c r="I28" s="12">
        <f>TRUNC(TRUNC(G28 * K4, 2) + G28, 2)</f>
        <v>1100.31</v>
      </c>
      <c r="J28" s="12">
        <f t="shared" si="0"/>
        <v>1100.31</v>
      </c>
      <c r="K28" s="13">
        <f>J28 / K3</f>
        <v>1.3192802586461229E-3</v>
      </c>
    </row>
    <row r="29" spans="1:11" ht="24" customHeight="1" x14ac:dyDescent="0.2">
      <c r="A29" s="4" t="s">
        <v>87</v>
      </c>
      <c r="B29" s="4" t="s">
        <v>14</v>
      </c>
      <c r="C29" s="4"/>
      <c r="D29" s="4" t="s">
        <v>88</v>
      </c>
      <c r="E29" s="5"/>
      <c r="F29" s="6">
        <v>1</v>
      </c>
      <c r="G29" s="6" t="s">
        <v>16</v>
      </c>
      <c r="H29" s="8" t="s">
        <v>16</v>
      </c>
      <c r="I29" s="7">
        <f>J30 + J31 + J32 + J33 + J34 + J35 + J36 + J37 + J38 + J39 + J40 + J41 + J42 + J43 + J44 + J45 + J46 + J47 + J48 + J49 + J50 + J51 + J52 + J53 + J54 + J55 + J56 + J57 + J58</f>
        <v>18382.679999999997</v>
      </c>
      <c r="J29" s="7">
        <f t="shared" si="0"/>
        <v>18382.68</v>
      </c>
      <c r="K29" s="8">
        <f>J29 / K3</f>
        <v>2.2040976474819743E-2</v>
      </c>
    </row>
    <row r="30" spans="1:11" ht="26.1" customHeight="1" x14ac:dyDescent="0.2">
      <c r="A30" s="9" t="s">
        <v>89</v>
      </c>
      <c r="B30" s="9" t="s">
        <v>90</v>
      </c>
      <c r="C30" s="9" t="s">
        <v>21</v>
      </c>
      <c r="D30" s="9" t="s">
        <v>91</v>
      </c>
      <c r="E30" s="10" t="s">
        <v>44</v>
      </c>
      <c r="F30" s="11">
        <v>17.420000000000002</v>
      </c>
      <c r="G30" s="12">
        <v>17.38</v>
      </c>
      <c r="H30" s="13" t="s">
        <v>16</v>
      </c>
      <c r="I30" s="12">
        <f>TRUNC(TRUNC(G30 * K4, 2) + G30, 2)</f>
        <v>21.35</v>
      </c>
      <c r="J30" s="12">
        <f t="shared" si="0"/>
        <v>371.91</v>
      </c>
      <c r="K30" s="13">
        <f>J30 / K3</f>
        <v>4.4592298624304027E-4</v>
      </c>
    </row>
    <row r="31" spans="1:11" ht="26.1" customHeight="1" x14ac:dyDescent="0.2">
      <c r="A31" s="9" t="s">
        <v>92</v>
      </c>
      <c r="B31" s="9" t="s">
        <v>93</v>
      </c>
      <c r="C31" s="9" t="s">
        <v>21</v>
      </c>
      <c r="D31" s="9" t="s">
        <v>94</v>
      </c>
      <c r="E31" s="10" t="s">
        <v>95</v>
      </c>
      <c r="F31" s="11">
        <v>1.1200000000000001</v>
      </c>
      <c r="G31" s="12">
        <v>230.06</v>
      </c>
      <c r="H31" s="13" t="s">
        <v>16</v>
      </c>
      <c r="I31" s="12">
        <f>TRUNC(TRUNC(G31 * K4, 2) + G31, 2)</f>
        <v>282.69</v>
      </c>
      <c r="J31" s="12">
        <f t="shared" si="0"/>
        <v>316.61</v>
      </c>
      <c r="K31" s="13">
        <f>J31 / K3</f>
        <v>3.7961785559519502E-4</v>
      </c>
    </row>
    <row r="32" spans="1:11" ht="39" customHeight="1" x14ac:dyDescent="0.2">
      <c r="A32" s="9" t="s">
        <v>96</v>
      </c>
      <c r="B32" s="9" t="s">
        <v>97</v>
      </c>
      <c r="C32" s="9" t="s">
        <v>21</v>
      </c>
      <c r="D32" s="9" t="s">
        <v>98</v>
      </c>
      <c r="E32" s="10" t="s">
        <v>95</v>
      </c>
      <c r="F32" s="11">
        <v>4.49</v>
      </c>
      <c r="G32" s="12">
        <v>137.94999999999999</v>
      </c>
      <c r="H32" s="13" t="s">
        <v>16</v>
      </c>
      <c r="I32" s="12">
        <f>TRUNC(TRUNC(G32 * K4, 2) + G32, 2)</f>
        <v>169.51</v>
      </c>
      <c r="J32" s="12">
        <f t="shared" si="0"/>
        <v>761.09</v>
      </c>
      <c r="K32" s="13">
        <f>J32 / K3</f>
        <v>9.1255283697592299E-4</v>
      </c>
    </row>
    <row r="33" spans="1:11" ht="26.1" customHeight="1" x14ac:dyDescent="0.2">
      <c r="A33" s="9" t="s">
        <v>99</v>
      </c>
      <c r="B33" s="9" t="s">
        <v>100</v>
      </c>
      <c r="C33" s="9" t="s">
        <v>21</v>
      </c>
      <c r="D33" s="9" t="s">
        <v>101</v>
      </c>
      <c r="E33" s="10" t="s">
        <v>40</v>
      </c>
      <c r="F33" s="11">
        <v>50.72</v>
      </c>
      <c r="G33" s="12">
        <v>26.53</v>
      </c>
      <c r="H33" s="13" t="s">
        <v>16</v>
      </c>
      <c r="I33" s="12">
        <f>TRUNC(TRUNC(G33 * K4, 2) + G33, 2)</f>
        <v>32.6</v>
      </c>
      <c r="J33" s="12">
        <f t="shared" si="0"/>
        <v>1653.47</v>
      </c>
      <c r="K33" s="13">
        <f>J33 / K3</f>
        <v>1.982523406370573E-3</v>
      </c>
    </row>
    <row r="34" spans="1:11" ht="39" customHeight="1" x14ac:dyDescent="0.2">
      <c r="A34" s="9" t="s">
        <v>102</v>
      </c>
      <c r="B34" s="9" t="s">
        <v>103</v>
      </c>
      <c r="C34" s="9" t="s">
        <v>21</v>
      </c>
      <c r="D34" s="9" t="s">
        <v>104</v>
      </c>
      <c r="E34" s="10" t="s">
        <v>40</v>
      </c>
      <c r="F34" s="11">
        <v>202.89</v>
      </c>
      <c r="G34" s="12">
        <v>9.25</v>
      </c>
      <c r="H34" s="13" t="s">
        <v>16</v>
      </c>
      <c r="I34" s="12">
        <f>TRUNC(TRUNC(G34 * K4, 2) + G34, 2)</f>
        <v>11.36</v>
      </c>
      <c r="J34" s="12">
        <f t="shared" si="0"/>
        <v>2304.83</v>
      </c>
      <c r="K34" s="13">
        <f>J34 / K3</f>
        <v>2.7635091188259161E-3</v>
      </c>
    </row>
    <row r="35" spans="1:11" ht="39" customHeight="1" x14ac:dyDescent="0.2">
      <c r="A35" s="9" t="s">
        <v>105</v>
      </c>
      <c r="B35" s="9" t="s">
        <v>106</v>
      </c>
      <c r="C35" s="9" t="s">
        <v>21</v>
      </c>
      <c r="D35" s="9" t="s">
        <v>107</v>
      </c>
      <c r="E35" s="10" t="s">
        <v>40</v>
      </c>
      <c r="F35" s="11">
        <v>171.44</v>
      </c>
      <c r="G35" s="12">
        <v>3.42</v>
      </c>
      <c r="H35" s="13" t="s">
        <v>16</v>
      </c>
      <c r="I35" s="12">
        <f>TRUNC(TRUNC(G35 * K4, 2) + G35, 2)</f>
        <v>4.2</v>
      </c>
      <c r="J35" s="12">
        <f t="shared" si="0"/>
        <v>720.04</v>
      </c>
      <c r="K35" s="13">
        <f>J35 / K3</f>
        <v>8.6333356729971944E-4</v>
      </c>
    </row>
    <row r="36" spans="1:11" ht="26.1" customHeight="1" x14ac:dyDescent="0.2">
      <c r="A36" s="9" t="s">
        <v>108</v>
      </c>
      <c r="B36" s="9" t="s">
        <v>109</v>
      </c>
      <c r="C36" s="9" t="s">
        <v>26</v>
      </c>
      <c r="D36" s="9" t="s">
        <v>110</v>
      </c>
      <c r="E36" s="10" t="s">
        <v>60</v>
      </c>
      <c r="F36" s="11">
        <v>4</v>
      </c>
      <c r="G36" s="12">
        <v>25.58</v>
      </c>
      <c r="H36" s="13" t="s">
        <v>16</v>
      </c>
      <c r="I36" s="12">
        <f>TRUNC(TRUNC(G36 * K4, 2) + G36, 2)</f>
        <v>31.43</v>
      </c>
      <c r="J36" s="12">
        <f t="shared" si="0"/>
        <v>125.72</v>
      </c>
      <c r="K36" s="13">
        <f>J36 / K3</f>
        <v>1.5073925904244312E-4</v>
      </c>
    </row>
    <row r="37" spans="1:11" ht="26.1" customHeight="1" x14ac:dyDescent="0.2">
      <c r="A37" s="9" t="s">
        <v>111</v>
      </c>
      <c r="B37" s="9" t="s">
        <v>112</v>
      </c>
      <c r="C37" s="9" t="s">
        <v>21</v>
      </c>
      <c r="D37" s="9" t="s">
        <v>113</v>
      </c>
      <c r="E37" s="10" t="s">
        <v>86</v>
      </c>
      <c r="F37" s="11">
        <v>9</v>
      </c>
      <c r="G37" s="12">
        <v>1.83</v>
      </c>
      <c r="H37" s="13" t="s">
        <v>16</v>
      </c>
      <c r="I37" s="12">
        <f>TRUNC(TRUNC(G37 * K4, 2) + G37, 2)</f>
        <v>2.2400000000000002</v>
      </c>
      <c r="J37" s="12">
        <f t="shared" si="0"/>
        <v>20.16</v>
      </c>
      <c r="K37" s="13">
        <f>J37 / K3</f>
        <v>2.4171996995670164E-5</v>
      </c>
    </row>
    <row r="38" spans="1:11" ht="26.1" customHeight="1" x14ac:dyDescent="0.2">
      <c r="A38" s="9" t="s">
        <v>114</v>
      </c>
      <c r="B38" s="9" t="s">
        <v>115</v>
      </c>
      <c r="C38" s="9" t="s">
        <v>21</v>
      </c>
      <c r="D38" s="9" t="s">
        <v>116</v>
      </c>
      <c r="E38" s="10" t="s">
        <v>40</v>
      </c>
      <c r="F38" s="11">
        <v>3.84</v>
      </c>
      <c r="G38" s="12">
        <v>28.74</v>
      </c>
      <c r="H38" s="13" t="s">
        <v>16</v>
      </c>
      <c r="I38" s="12">
        <f>TRUNC(TRUNC(G38 * K4, 2) + G38, 2)</f>
        <v>35.31</v>
      </c>
      <c r="J38" s="12">
        <f t="shared" si="0"/>
        <v>135.59</v>
      </c>
      <c r="K38" s="13">
        <f>J38 / K3</f>
        <v>1.6257346590490664E-4</v>
      </c>
    </row>
    <row r="39" spans="1:11" ht="26.1" customHeight="1" x14ac:dyDescent="0.2">
      <c r="A39" s="9" t="s">
        <v>117</v>
      </c>
      <c r="B39" s="9" t="s">
        <v>118</v>
      </c>
      <c r="C39" s="9" t="s">
        <v>21</v>
      </c>
      <c r="D39" s="9" t="s">
        <v>119</v>
      </c>
      <c r="E39" s="10" t="s">
        <v>86</v>
      </c>
      <c r="F39" s="11">
        <v>12</v>
      </c>
      <c r="G39" s="12">
        <v>14.72</v>
      </c>
      <c r="H39" s="13" t="s">
        <v>16</v>
      </c>
      <c r="I39" s="12">
        <f>TRUNC(TRUNC(G39 * K4, 2) + G39, 2)</f>
        <v>18.079999999999998</v>
      </c>
      <c r="J39" s="12">
        <f t="shared" si="0"/>
        <v>216.96</v>
      </c>
      <c r="K39" s="13">
        <f>J39 / K3</f>
        <v>2.6013672957245036E-4</v>
      </c>
    </row>
    <row r="40" spans="1:11" ht="26.1" customHeight="1" x14ac:dyDescent="0.2">
      <c r="A40" s="9" t="s">
        <v>120</v>
      </c>
      <c r="B40" s="9" t="s">
        <v>121</v>
      </c>
      <c r="C40" s="9" t="s">
        <v>21</v>
      </c>
      <c r="D40" s="9" t="s">
        <v>122</v>
      </c>
      <c r="E40" s="10" t="s">
        <v>40</v>
      </c>
      <c r="F40" s="11">
        <v>18.48</v>
      </c>
      <c r="G40" s="12">
        <v>11.13</v>
      </c>
      <c r="H40" s="13" t="s">
        <v>16</v>
      </c>
      <c r="I40" s="12">
        <f>TRUNC(TRUNC(G40 * K4, 2) + G40, 2)</f>
        <v>13.67</v>
      </c>
      <c r="J40" s="12">
        <f t="shared" si="0"/>
        <v>252.62</v>
      </c>
      <c r="K40" s="13">
        <f>J40 / K3</f>
        <v>3.0289334727411695E-4</v>
      </c>
    </row>
    <row r="41" spans="1:11" ht="24" customHeight="1" x14ac:dyDescent="0.2">
      <c r="A41" s="9" t="s">
        <v>123</v>
      </c>
      <c r="B41" s="9" t="s">
        <v>124</v>
      </c>
      <c r="C41" s="9" t="s">
        <v>26</v>
      </c>
      <c r="D41" s="9" t="s">
        <v>125</v>
      </c>
      <c r="E41" s="10" t="s">
        <v>40</v>
      </c>
      <c r="F41" s="11">
        <v>4.4000000000000004</v>
      </c>
      <c r="G41" s="12">
        <v>4.0599999999999996</v>
      </c>
      <c r="H41" s="13" t="s">
        <v>16</v>
      </c>
      <c r="I41" s="12">
        <f>TRUNC(TRUNC(G41 * K4, 2) + G41, 2)</f>
        <v>4.9800000000000004</v>
      </c>
      <c r="J41" s="12">
        <f t="shared" si="0"/>
        <v>21.91</v>
      </c>
      <c r="K41" s="13">
        <f>J41 / K3</f>
        <v>2.6270260623766533E-5</v>
      </c>
    </row>
    <row r="42" spans="1:11" ht="24" customHeight="1" x14ac:dyDescent="0.2">
      <c r="A42" s="9" t="s">
        <v>126</v>
      </c>
      <c r="B42" s="9" t="s">
        <v>127</v>
      </c>
      <c r="C42" s="9" t="s">
        <v>26</v>
      </c>
      <c r="D42" s="9" t="s">
        <v>128</v>
      </c>
      <c r="E42" s="10" t="s">
        <v>40</v>
      </c>
      <c r="F42" s="11">
        <v>16.12</v>
      </c>
      <c r="G42" s="12">
        <v>7.48</v>
      </c>
      <c r="H42" s="13" t="s">
        <v>16</v>
      </c>
      <c r="I42" s="12">
        <f>TRUNC(TRUNC(G42 * K4, 2) + G42, 2)</f>
        <v>9.19</v>
      </c>
      <c r="J42" s="12">
        <f t="shared" si="0"/>
        <v>148.13999999999999</v>
      </c>
      <c r="K42" s="13">
        <f>J42 / K3</f>
        <v>1.7762101363782629E-4</v>
      </c>
    </row>
    <row r="43" spans="1:11" ht="26.1" customHeight="1" x14ac:dyDescent="0.2">
      <c r="A43" s="9" t="s">
        <v>129</v>
      </c>
      <c r="B43" s="9" t="s">
        <v>130</v>
      </c>
      <c r="C43" s="9" t="s">
        <v>21</v>
      </c>
      <c r="D43" s="9" t="s">
        <v>131</v>
      </c>
      <c r="E43" s="10" t="s">
        <v>40</v>
      </c>
      <c r="F43" s="11">
        <v>234.77</v>
      </c>
      <c r="G43" s="12">
        <v>8.94</v>
      </c>
      <c r="H43" s="13" t="s">
        <v>16</v>
      </c>
      <c r="I43" s="12">
        <f>TRUNC(TRUNC(G43 * K4, 2) + G43, 2)</f>
        <v>10.98</v>
      </c>
      <c r="J43" s="12">
        <f t="shared" si="0"/>
        <v>2577.77</v>
      </c>
      <c r="K43" s="13">
        <f>J43 / K3</f>
        <v>3.0907663043417003E-3</v>
      </c>
    </row>
    <row r="44" spans="1:11" ht="39" customHeight="1" x14ac:dyDescent="0.2">
      <c r="A44" s="9" t="s">
        <v>132</v>
      </c>
      <c r="B44" s="9" t="s">
        <v>133</v>
      </c>
      <c r="C44" s="9" t="s">
        <v>21</v>
      </c>
      <c r="D44" s="9" t="s">
        <v>134</v>
      </c>
      <c r="E44" s="10" t="s">
        <v>44</v>
      </c>
      <c r="F44" s="11">
        <v>900.02</v>
      </c>
      <c r="G44" s="12">
        <v>0.63</v>
      </c>
      <c r="H44" s="13" t="s">
        <v>16</v>
      </c>
      <c r="I44" s="12">
        <f>TRUNC(TRUNC(G44 * K4, 2) + G44, 2)</f>
        <v>0.77</v>
      </c>
      <c r="J44" s="12">
        <f t="shared" si="0"/>
        <v>693.01</v>
      </c>
      <c r="K44" s="13">
        <f>J44 / K3</f>
        <v>8.3092438680403675E-4</v>
      </c>
    </row>
    <row r="45" spans="1:11" ht="26.1" customHeight="1" x14ac:dyDescent="0.2">
      <c r="A45" s="9" t="s">
        <v>135</v>
      </c>
      <c r="B45" s="9" t="s">
        <v>136</v>
      </c>
      <c r="C45" s="9" t="s">
        <v>21</v>
      </c>
      <c r="D45" s="9" t="s">
        <v>137</v>
      </c>
      <c r="E45" s="10" t="s">
        <v>86</v>
      </c>
      <c r="F45" s="11">
        <v>50</v>
      </c>
      <c r="G45" s="12">
        <v>0.77</v>
      </c>
      <c r="H45" s="13" t="s">
        <v>16</v>
      </c>
      <c r="I45" s="12">
        <f>TRUNC(TRUNC(G45 * K4, 2) + G45, 2)</f>
        <v>0.94</v>
      </c>
      <c r="J45" s="12">
        <f t="shared" si="0"/>
        <v>47</v>
      </c>
      <c r="K45" s="13">
        <f>J45 / K3</f>
        <v>5.6353366011731042E-5</v>
      </c>
    </row>
    <row r="46" spans="1:11" ht="39" customHeight="1" x14ac:dyDescent="0.2">
      <c r="A46" s="9" t="s">
        <v>138</v>
      </c>
      <c r="B46" s="9" t="s">
        <v>139</v>
      </c>
      <c r="C46" s="9" t="s">
        <v>21</v>
      </c>
      <c r="D46" s="9" t="s">
        <v>140</v>
      </c>
      <c r="E46" s="10" t="s">
        <v>40</v>
      </c>
      <c r="F46" s="11">
        <v>234.77</v>
      </c>
      <c r="G46" s="12">
        <v>4.13</v>
      </c>
      <c r="H46" s="13" t="s">
        <v>16</v>
      </c>
      <c r="I46" s="12">
        <f>TRUNC(TRUNC(G46 * K4, 2) + G46, 2)</f>
        <v>5.07</v>
      </c>
      <c r="J46" s="12">
        <f t="shared" si="0"/>
        <v>1190.28</v>
      </c>
      <c r="K46" s="13">
        <f>J46 / K3</f>
        <v>1.4271549892860261E-3</v>
      </c>
    </row>
    <row r="47" spans="1:11" ht="24" customHeight="1" x14ac:dyDescent="0.2">
      <c r="A47" s="9" t="s">
        <v>141</v>
      </c>
      <c r="B47" s="9" t="s">
        <v>142</v>
      </c>
      <c r="C47" s="9" t="s">
        <v>26</v>
      </c>
      <c r="D47" s="9" t="s">
        <v>143</v>
      </c>
      <c r="E47" s="10" t="s">
        <v>60</v>
      </c>
      <c r="F47" s="11">
        <v>5</v>
      </c>
      <c r="G47" s="12">
        <v>23.79</v>
      </c>
      <c r="H47" s="13" t="s">
        <v>16</v>
      </c>
      <c r="I47" s="12">
        <f>TRUNC(TRUNC(G47 * K4, 2) + G47, 2)</f>
        <v>29.23</v>
      </c>
      <c r="J47" s="12">
        <f t="shared" si="0"/>
        <v>146.15</v>
      </c>
      <c r="K47" s="13">
        <f>J47 / K3</f>
        <v>1.7523498814073387E-4</v>
      </c>
    </row>
    <row r="48" spans="1:11" ht="26.1" customHeight="1" x14ac:dyDescent="0.2">
      <c r="A48" s="9" t="s">
        <v>144</v>
      </c>
      <c r="B48" s="9" t="s">
        <v>145</v>
      </c>
      <c r="C48" s="9" t="s">
        <v>21</v>
      </c>
      <c r="D48" s="9" t="s">
        <v>146</v>
      </c>
      <c r="E48" s="10" t="s">
        <v>86</v>
      </c>
      <c r="F48" s="11">
        <v>21</v>
      </c>
      <c r="G48" s="12">
        <v>2.1</v>
      </c>
      <c r="H48" s="13" t="s">
        <v>16</v>
      </c>
      <c r="I48" s="12">
        <f>TRUNC(TRUNC(G48 * K4, 2) + G48, 2)</f>
        <v>2.58</v>
      </c>
      <c r="J48" s="12">
        <f t="shared" si="0"/>
        <v>54.18</v>
      </c>
      <c r="K48" s="13">
        <f>J48 / K3</f>
        <v>6.4962241925863571E-5</v>
      </c>
    </row>
    <row r="49" spans="1:11" ht="24" customHeight="1" x14ac:dyDescent="0.2">
      <c r="A49" s="9" t="s">
        <v>147</v>
      </c>
      <c r="B49" s="9" t="s">
        <v>148</v>
      </c>
      <c r="C49" s="9" t="s">
        <v>26</v>
      </c>
      <c r="D49" s="9" t="s">
        <v>149</v>
      </c>
      <c r="E49" s="10" t="s">
        <v>40</v>
      </c>
      <c r="F49" s="11">
        <v>1.08</v>
      </c>
      <c r="G49" s="12">
        <v>6.09</v>
      </c>
      <c r="H49" s="13" t="s">
        <v>16</v>
      </c>
      <c r="I49" s="12">
        <f>TRUNC(TRUNC(G49 * K4, 2) + G49, 2)</f>
        <v>7.48</v>
      </c>
      <c r="J49" s="12">
        <f t="shared" si="0"/>
        <v>8.07</v>
      </c>
      <c r="K49" s="13">
        <f>J49 / K3</f>
        <v>9.6759928449929683E-6</v>
      </c>
    </row>
    <row r="50" spans="1:11" ht="26.1" customHeight="1" x14ac:dyDescent="0.2">
      <c r="A50" s="9" t="s">
        <v>150</v>
      </c>
      <c r="B50" s="9" t="s">
        <v>151</v>
      </c>
      <c r="C50" s="9" t="s">
        <v>26</v>
      </c>
      <c r="D50" s="9" t="s">
        <v>152</v>
      </c>
      <c r="E50" s="10" t="s">
        <v>44</v>
      </c>
      <c r="F50" s="11">
        <v>243</v>
      </c>
      <c r="G50" s="12">
        <v>0.77</v>
      </c>
      <c r="H50" s="13" t="s">
        <v>16</v>
      </c>
      <c r="I50" s="12">
        <f>TRUNC(TRUNC(G50 * K4, 2) + G50, 2)</f>
        <v>0.94</v>
      </c>
      <c r="J50" s="12">
        <f t="shared" si="0"/>
        <v>228.42</v>
      </c>
      <c r="K50" s="13">
        <f>J50 / K3</f>
        <v>2.7387735881701284E-4</v>
      </c>
    </row>
    <row r="51" spans="1:11" ht="26.1" customHeight="1" x14ac:dyDescent="0.2">
      <c r="A51" s="9" t="s">
        <v>153</v>
      </c>
      <c r="B51" s="9" t="s">
        <v>154</v>
      </c>
      <c r="C51" s="9" t="s">
        <v>21</v>
      </c>
      <c r="D51" s="9" t="s">
        <v>155</v>
      </c>
      <c r="E51" s="10" t="s">
        <v>95</v>
      </c>
      <c r="F51" s="11">
        <v>0.76</v>
      </c>
      <c r="G51" s="12">
        <v>305.97000000000003</v>
      </c>
      <c r="H51" s="13" t="s">
        <v>16</v>
      </c>
      <c r="I51" s="12">
        <f>TRUNC(TRUNC(G51 * K4, 2) + G51, 2)</f>
        <v>375.97</v>
      </c>
      <c r="J51" s="12">
        <f t="shared" si="0"/>
        <v>285.73</v>
      </c>
      <c r="K51" s="13">
        <f>J51 / K3</f>
        <v>3.4259249511770022E-4</v>
      </c>
    </row>
    <row r="52" spans="1:11" ht="39" customHeight="1" x14ac:dyDescent="0.2">
      <c r="A52" s="9" t="s">
        <v>156</v>
      </c>
      <c r="B52" s="9" t="s">
        <v>157</v>
      </c>
      <c r="C52" s="9" t="s">
        <v>21</v>
      </c>
      <c r="D52" s="9" t="s">
        <v>158</v>
      </c>
      <c r="E52" s="10" t="s">
        <v>95</v>
      </c>
      <c r="F52" s="11">
        <v>3.07</v>
      </c>
      <c r="G52" s="12">
        <v>124.37</v>
      </c>
      <c r="H52" s="13" t="s">
        <v>16</v>
      </c>
      <c r="I52" s="12">
        <f>TRUNC(TRUNC(G52 * K4, 2) + G52, 2)</f>
        <v>152.82</v>
      </c>
      <c r="J52" s="12">
        <f t="shared" si="0"/>
        <v>469.15</v>
      </c>
      <c r="K52" s="13">
        <f>J52 / K3</f>
        <v>5.6251450349794924E-4</v>
      </c>
    </row>
    <row r="53" spans="1:11" ht="26.1" customHeight="1" x14ac:dyDescent="0.2">
      <c r="A53" s="9" t="s">
        <v>159</v>
      </c>
      <c r="B53" s="9" t="s">
        <v>160</v>
      </c>
      <c r="C53" s="9" t="s">
        <v>26</v>
      </c>
      <c r="D53" s="9" t="s">
        <v>161</v>
      </c>
      <c r="E53" s="10" t="s">
        <v>95</v>
      </c>
      <c r="F53" s="11">
        <v>1.25</v>
      </c>
      <c r="G53" s="12">
        <v>5.68</v>
      </c>
      <c r="H53" s="13" t="s">
        <v>16</v>
      </c>
      <c r="I53" s="12">
        <f>TRUNC(TRUNC(G53 * K4, 2) + G53, 2)</f>
        <v>6.97</v>
      </c>
      <c r="J53" s="12">
        <f t="shared" si="0"/>
        <v>8.7100000000000009</v>
      </c>
      <c r="K53" s="13">
        <f>J53 / K3</f>
        <v>1.0443357828982499E-5</v>
      </c>
    </row>
    <row r="54" spans="1:11" ht="39" customHeight="1" x14ac:dyDescent="0.2">
      <c r="A54" s="9" t="s">
        <v>162</v>
      </c>
      <c r="B54" s="9" t="s">
        <v>163</v>
      </c>
      <c r="C54" s="9" t="s">
        <v>21</v>
      </c>
      <c r="D54" s="9" t="s">
        <v>164</v>
      </c>
      <c r="E54" s="10" t="s">
        <v>86</v>
      </c>
      <c r="F54" s="11">
        <v>2</v>
      </c>
      <c r="G54" s="12">
        <v>247.53</v>
      </c>
      <c r="H54" s="13" t="s">
        <v>16</v>
      </c>
      <c r="I54" s="12">
        <f>TRUNC(TRUNC(G54 * K4, 2) + G54, 2)</f>
        <v>304.16000000000003</v>
      </c>
      <c r="J54" s="12">
        <f t="shared" si="0"/>
        <v>608.32000000000005</v>
      </c>
      <c r="K54" s="13">
        <f>J54 / K3</f>
        <v>7.2938041728204742E-4</v>
      </c>
    </row>
    <row r="55" spans="1:11" ht="39" customHeight="1" x14ac:dyDescent="0.2">
      <c r="A55" s="9" t="s">
        <v>165</v>
      </c>
      <c r="B55" s="9" t="s">
        <v>166</v>
      </c>
      <c r="C55" s="9" t="s">
        <v>21</v>
      </c>
      <c r="D55" s="9" t="s">
        <v>167</v>
      </c>
      <c r="E55" s="10" t="s">
        <v>86</v>
      </c>
      <c r="F55" s="11">
        <v>2</v>
      </c>
      <c r="G55" s="12">
        <v>339.75</v>
      </c>
      <c r="H55" s="13" t="s">
        <v>16</v>
      </c>
      <c r="I55" s="12">
        <f>TRUNC(TRUNC(G55 * K4, 2) + G55, 2)</f>
        <v>417.48</v>
      </c>
      <c r="J55" s="12">
        <f t="shared" si="0"/>
        <v>834.96</v>
      </c>
      <c r="K55" s="13">
        <f>J55 / K3</f>
        <v>1.0011235422373395E-3</v>
      </c>
    </row>
    <row r="56" spans="1:11" ht="26.1" customHeight="1" x14ac:dyDescent="0.2">
      <c r="A56" s="9" t="s">
        <v>168</v>
      </c>
      <c r="B56" s="9" t="s">
        <v>169</v>
      </c>
      <c r="C56" s="9" t="s">
        <v>21</v>
      </c>
      <c r="D56" s="9" t="s">
        <v>170</v>
      </c>
      <c r="E56" s="10" t="s">
        <v>86</v>
      </c>
      <c r="F56" s="11">
        <v>1</v>
      </c>
      <c r="G56" s="12">
        <v>714.98</v>
      </c>
      <c r="H56" s="13" t="s">
        <v>16</v>
      </c>
      <c r="I56" s="12">
        <f>TRUNC(TRUNC(G56 * K4, 2) + G56, 2)</f>
        <v>878.56</v>
      </c>
      <c r="J56" s="12">
        <f t="shared" si="0"/>
        <v>878.56</v>
      </c>
      <c r="K56" s="13">
        <f>J56 / K3</f>
        <v>1.0534002817716259E-3</v>
      </c>
    </row>
    <row r="57" spans="1:11" ht="26.1" customHeight="1" x14ac:dyDescent="0.2">
      <c r="A57" s="9" t="s">
        <v>171</v>
      </c>
      <c r="B57" s="9" t="s">
        <v>172</v>
      </c>
      <c r="C57" s="9" t="s">
        <v>26</v>
      </c>
      <c r="D57" s="9" t="s">
        <v>173</v>
      </c>
      <c r="E57" s="10" t="s">
        <v>40</v>
      </c>
      <c r="F57" s="11">
        <v>171.44</v>
      </c>
      <c r="G57" s="12">
        <v>10.65</v>
      </c>
      <c r="H57" s="13" t="s">
        <v>16</v>
      </c>
      <c r="I57" s="12">
        <f>TRUNC(TRUNC(G57 * K4, 2) + G57, 2)</f>
        <v>13.08</v>
      </c>
      <c r="J57" s="12">
        <f t="shared" si="0"/>
        <v>2242.4299999999998</v>
      </c>
      <c r="K57" s="13">
        <f>J57 / K3</f>
        <v>2.6886910328869367E-3</v>
      </c>
    </row>
    <row r="58" spans="1:11" ht="26.1" customHeight="1" x14ac:dyDescent="0.2">
      <c r="A58" s="9" t="s">
        <v>174</v>
      </c>
      <c r="B58" s="9" t="s">
        <v>175</v>
      </c>
      <c r="C58" s="9" t="s">
        <v>21</v>
      </c>
      <c r="D58" s="9" t="s">
        <v>176</v>
      </c>
      <c r="E58" s="10" t="s">
        <v>95</v>
      </c>
      <c r="F58" s="11">
        <v>13.21</v>
      </c>
      <c r="G58" s="12">
        <v>65.36</v>
      </c>
      <c r="H58" s="13" t="s">
        <v>16</v>
      </c>
      <c r="I58" s="12">
        <f>TRUNC(TRUNC(G58 * K4, 2) + G58, 2)</f>
        <v>80.31</v>
      </c>
      <c r="J58" s="12">
        <f t="shared" si="0"/>
        <v>1060.8900000000001</v>
      </c>
      <c r="K58" s="13">
        <f>J58 / K3</f>
        <v>1.2720153716635181E-3</v>
      </c>
    </row>
    <row r="59" spans="1:11" ht="24" customHeight="1" x14ac:dyDescent="0.2">
      <c r="A59" s="4" t="s">
        <v>177</v>
      </c>
      <c r="B59" s="4" t="s">
        <v>14</v>
      </c>
      <c r="C59" s="4"/>
      <c r="D59" s="4" t="s">
        <v>178</v>
      </c>
      <c r="E59" s="5"/>
      <c r="F59" s="6">
        <v>1</v>
      </c>
      <c r="G59" s="6" t="s">
        <v>16</v>
      </c>
      <c r="H59" s="8" t="s">
        <v>16</v>
      </c>
      <c r="I59" s="7">
        <f>J60 + J61 + J62</f>
        <v>21946.54</v>
      </c>
      <c r="J59" s="7">
        <f t="shared" si="0"/>
        <v>21946.54</v>
      </c>
      <c r="K59" s="8">
        <f>J59 / K3</f>
        <v>2.6314072368321187E-2</v>
      </c>
    </row>
    <row r="60" spans="1:11" ht="26.1" customHeight="1" x14ac:dyDescent="0.2">
      <c r="A60" s="9" t="s">
        <v>179</v>
      </c>
      <c r="B60" s="9" t="s">
        <v>180</v>
      </c>
      <c r="C60" s="9" t="s">
        <v>26</v>
      </c>
      <c r="D60" s="9" t="s">
        <v>181</v>
      </c>
      <c r="E60" s="10" t="s">
        <v>95</v>
      </c>
      <c r="F60" s="11">
        <v>41.69</v>
      </c>
      <c r="G60" s="12">
        <v>24.37</v>
      </c>
      <c r="H60" s="13" t="s">
        <v>16</v>
      </c>
      <c r="I60" s="12">
        <f>TRUNC(TRUNC(G60 * K4, 2) + G60, 2)</f>
        <v>29.94</v>
      </c>
      <c r="J60" s="12">
        <f t="shared" si="0"/>
        <v>1248.19</v>
      </c>
      <c r="K60" s="13">
        <f>J60 / K3</f>
        <v>1.4965895302592037E-3</v>
      </c>
    </row>
    <row r="61" spans="1:11" ht="51.95" customHeight="1" x14ac:dyDescent="0.2">
      <c r="A61" s="9" t="s">
        <v>182</v>
      </c>
      <c r="B61" s="9" t="s">
        <v>183</v>
      </c>
      <c r="C61" s="9" t="s">
        <v>21</v>
      </c>
      <c r="D61" s="9" t="s">
        <v>184</v>
      </c>
      <c r="E61" s="10" t="s">
        <v>95</v>
      </c>
      <c r="F61" s="11">
        <v>166.77</v>
      </c>
      <c r="G61" s="12">
        <v>8.84</v>
      </c>
      <c r="H61" s="13" t="s">
        <v>16</v>
      </c>
      <c r="I61" s="12">
        <f>TRUNC(TRUNC(G61 * K4, 2) + G61, 2)</f>
        <v>10.86</v>
      </c>
      <c r="J61" s="12">
        <f t="shared" si="0"/>
        <v>1811.12</v>
      </c>
      <c r="K61" s="13">
        <f>J61 / K3</f>
        <v>2.1715469840673683E-3</v>
      </c>
    </row>
    <row r="62" spans="1:11" ht="39" customHeight="1" x14ac:dyDescent="0.2">
      <c r="A62" s="9" t="s">
        <v>185</v>
      </c>
      <c r="B62" s="9" t="s">
        <v>186</v>
      </c>
      <c r="C62" s="9" t="s">
        <v>21</v>
      </c>
      <c r="D62" s="9" t="s">
        <v>187</v>
      </c>
      <c r="E62" s="10" t="s">
        <v>188</v>
      </c>
      <c r="F62" s="11">
        <v>6254.05</v>
      </c>
      <c r="G62" s="12">
        <v>2.46</v>
      </c>
      <c r="H62" s="13" t="s">
        <v>16</v>
      </c>
      <c r="I62" s="12">
        <f>TRUNC(TRUNC(G62 * K4, 2) + G62, 2)</f>
        <v>3.02</v>
      </c>
      <c r="J62" s="12">
        <f t="shared" si="0"/>
        <v>18887.23</v>
      </c>
      <c r="K62" s="13">
        <f>J62 / K3</f>
        <v>2.2645935853994614E-2</v>
      </c>
    </row>
    <row r="63" spans="1:11" ht="24" customHeight="1" x14ac:dyDescent="0.2">
      <c r="A63" s="4" t="s">
        <v>189</v>
      </c>
      <c r="B63" s="4" t="s">
        <v>14</v>
      </c>
      <c r="C63" s="4"/>
      <c r="D63" s="4" t="s">
        <v>190</v>
      </c>
      <c r="E63" s="5"/>
      <c r="F63" s="6">
        <v>1</v>
      </c>
      <c r="G63" s="6" t="s">
        <v>16</v>
      </c>
      <c r="H63" s="8" t="s">
        <v>16</v>
      </c>
      <c r="I63" s="7">
        <f>J64 + J67 + J72 + J77 + J85</f>
        <v>148193.94</v>
      </c>
      <c r="J63" s="7">
        <f t="shared" si="0"/>
        <v>148193.94</v>
      </c>
      <c r="K63" s="8">
        <f>J63 / K3</f>
        <v>0.17768568811788318</v>
      </c>
    </row>
    <row r="64" spans="1:11" ht="24" customHeight="1" x14ac:dyDescent="0.2">
      <c r="A64" s="4" t="s">
        <v>191</v>
      </c>
      <c r="B64" s="4" t="s">
        <v>14</v>
      </c>
      <c r="C64" s="4"/>
      <c r="D64" s="4" t="s">
        <v>192</v>
      </c>
      <c r="E64" s="5"/>
      <c r="F64" s="6">
        <v>1</v>
      </c>
      <c r="G64" s="6" t="s">
        <v>16</v>
      </c>
      <c r="H64" s="8" t="s">
        <v>16</v>
      </c>
      <c r="I64" s="7">
        <f>J65 + J66</f>
        <v>7518.99</v>
      </c>
      <c r="J64" s="7">
        <f t="shared" si="0"/>
        <v>7518.99</v>
      </c>
      <c r="K64" s="8">
        <f>J64 / K3</f>
        <v>9.0153275640116083E-3</v>
      </c>
    </row>
    <row r="65" spans="1:11" ht="39" customHeight="1" x14ac:dyDescent="0.2">
      <c r="A65" s="9" t="s">
        <v>193</v>
      </c>
      <c r="B65" s="9" t="s">
        <v>194</v>
      </c>
      <c r="C65" s="9" t="s">
        <v>21</v>
      </c>
      <c r="D65" s="9" t="s">
        <v>195</v>
      </c>
      <c r="E65" s="10" t="s">
        <v>95</v>
      </c>
      <c r="F65" s="11">
        <v>48.89</v>
      </c>
      <c r="G65" s="12">
        <v>108.56</v>
      </c>
      <c r="H65" s="13" t="s">
        <v>16</v>
      </c>
      <c r="I65" s="12">
        <f>TRUNC(TRUNC(G65 * K4, 2) + G65, 2)</f>
        <v>133.38999999999999</v>
      </c>
      <c r="J65" s="12">
        <f t="shared" si="0"/>
        <v>6521.43</v>
      </c>
      <c r="K65" s="13">
        <f>J65 / K3</f>
        <v>7.8192453555294295E-3</v>
      </c>
    </row>
    <row r="66" spans="1:11" ht="24" customHeight="1" x14ac:dyDescent="0.2">
      <c r="A66" s="9" t="s">
        <v>196</v>
      </c>
      <c r="B66" s="9" t="s">
        <v>197</v>
      </c>
      <c r="C66" s="9" t="s">
        <v>26</v>
      </c>
      <c r="D66" s="9" t="s">
        <v>198</v>
      </c>
      <c r="E66" s="10" t="s">
        <v>95</v>
      </c>
      <c r="F66" s="11">
        <v>36.17</v>
      </c>
      <c r="G66" s="12">
        <v>22.45</v>
      </c>
      <c r="H66" s="13" t="s">
        <v>16</v>
      </c>
      <c r="I66" s="12">
        <f>TRUNC(TRUNC(G66 * K4, 2) + G66, 2)</f>
        <v>27.58</v>
      </c>
      <c r="J66" s="12">
        <f t="shared" si="0"/>
        <v>997.56</v>
      </c>
      <c r="K66" s="13">
        <f>J66 / K3</f>
        <v>1.196082208482179E-3</v>
      </c>
    </row>
    <row r="67" spans="1:11" ht="24" customHeight="1" x14ac:dyDescent="0.2">
      <c r="A67" s="4" t="s">
        <v>199</v>
      </c>
      <c r="B67" s="4" t="s">
        <v>14</v>
      </c>
      <c r="C67" s="4"/>
      <c r="D67" s="4" t="s">
        <v>200</v>
      </c>
      <c r="E67" s="5"/>
      <c r="F67" s="6">
        <v>1</v>
      </c>
      <c r="G67" s="6" t="s">
        <v>16</v>
      </c>
      <c r="H67" s="8" t="s">
        <v>16</v>
      </c>
      <c r="I67" s="7">
        <f>J68 + J69 + J70 + J71</f>
        <v>24712.660000000003</v>
      </c>
      <c r="J67" s="7">
        <f t="shared" si="0"/>
        <v>24712.66</v>
      </c>
      <c r="K67" s="8">
        <f>J67 / K3</f>
        <v>2.9630671789435431E-2</v>
      </c>
    </row>
    <row r="68" spans="1:11" ht="39" customHeight="1" x14ac:dyDescent="0.2">
      <c r="A68" s="9" t="s">
        <v>201</v>
      </c>
      <c r="B68" s="9" t="s">
        <v>202</v>
      </c>
      <c r="C68" s="9" t="s">
        <v>21</v>
      </c>
      <c r="D68" s="9" t="s">
        <v>203</v>
      </c>
      <c r="E68" s="10" t="s">
        <v>95</v>
      </c>
      <c r="F68" s="11">
        <v>11.38</v>
      </c>
      <c r="G68" s="12">
        <v>858.77</v>
      </c>
      <c r="H68" s="13" t="s">
        <v>16</v>
      </c>
      <c r="I68" s="12">
        <f>TRUNC(TRUNC(G68 * K4, 2) + G68, 2)</f>
        <v>1055.25</v>
      </c>
      <c r="J68" s="12">
        <f t="shared" si="0"/>
        <v>12008.74</v>
      </c>
      <c r="K68" s="13">
        <f>J68 / K3</f>
        <v>1.4398572777866277E-2</v>
      </c>
    </row>
    <row r="69" spans="1:11" ht="39" customHeight="1" x14ac:dyDescent="0.2">
      <c r="A69" s="9" t="s">
        <v>204</v>
      </c>
      <c r="B69" s="9" t="s">
        <v>205</v>
      </c>
      <c r="C69" s="9" t="s">
        <v>21</v>
      </c>
      <c r="D69" s="9" t="s">
        <v>206</v>
      </c>
      <c r="E69" s="10" t="s">
        <v>207</v>
      </c>
      <c r="F69" s="11">
        <v>242</v>
      </c>
      <c r="G69" s="12">
        <v>12.33</v>
      </c>
      <c r="H69" s="13" t="s">
        <v>16</v>
      </c>
      <c r="I69" s="12">
        <f>TRUNC(TRUNC(G69 * K4, 2) + G69, 2)</f>
        <v>15.15</v>
      </c>
      <c r="J69" s="12">
        <f t="shared" si="0"/>
        <v>3666.3</v>
      </c>
      <c r="K69" s="13">
        <f>J69 / K3</f>
        <v>4.3959222512512663E-3</v>
      </c>
    </row>
    <row r="70" spans="1:11" ht="26.1" customHeight="1" x14ac:dyDescent="0.2">
      <c r="A70" s="9" t="s">
        <v>208</v>
      </c>
      <c r="B70" s="9" t="s">
        <v>209</v>
      </c>
      <c r="C70" s="9" t="s">
        <v>21</v>
      </c>
      <c r="D70" s="9" t="s">
        <v>210</v>
      </c>
      <c r="E70" s="10" t="s">
        <v>95</v>
      </c>
      <c r="F70" s="11">
        <v>1.34</v>
      </c>
      <c r="G70" s="12">
        <v>925.03</v>
      </c>
      <c r="H70" s="13" t="s">
        <v>16</v>
      </c>
      <c r="I70" s="12">
        <f>TRUNC(TRUNC(G70 * K4, 2) + G70, 2)</f>
        <v>1136.67</v>
      </c>
      <c r="J70" s="12">
        <f t="shared" ref="J70:J133" si="1">TRUNC(F70 * I70,2)</f>
        <v>1523.13</v>
      </c>
      <c r="K70" s="13">
        <f>J70 / K3</f>
        <v>1.8262447313499555E-3</v>
      </c>
    </row>
    <row r="71" spans="1:11" ht="39" customHeight="1" x14ac:dyDescent="0.2">
      <c r="A71" s="9" t="s">
        <v>211</v>
      </c>
      <c r="B71" s="9" t="s">
        <v>212</v>
      </c>
      <c r="C71" s="9" t="s">
        <v>21</v>
      </c>
      <c r="D71" s="9" t="s">
        <v>213</v>
      </c>
      <c r="E71" s="10" t="s">
        <v>40</v>
      </c>
      <c r="F71" s="11">
        <v>39.6</v>
      </c>
      <c r="G71" s="12">
        <v>154.43</v>
      </c>
      <c r="H71" s="13" t="s">
        <v>16</v>
      </c>
      <c r="I71" s="12">
        <f>TRUNC(TRUNC(G71 * K4, 2) + G71, 2)</f>
        <v>189.76</v>
      </c>
      <c r="J71" s="12">
        <f t="shared" si="1"/>
        <v>7514.49</v>
      </c>
      <c r="K71" s="13">
        <f>J71 / K3</f>
        <v>9.0099320289679305E-3</v>
      </c>
    </row>
    <row r="72" spans="1:11" ht="24" customHeight="1" x14ac:dyDescent="0.2">
      <c r="A72" s="4" t="s">
        <v>214</v>
      </c>
      <c r="B72" s="4" t="s">
        <v>14</v>
      </c>
      <c r="C72" s="4"/>
      <c r="D72" s="4" t="s">
        <v>215</v>
      </c>
      <c r="E72" s="5"/>
      <c r="F72" s="6">
        <v>1</v>
      </c>
      <c r="G72" s="6" t="s">
        <v>16</v>
      </c>
      <c r="H72" s="8" t="s">
        <v>16</v>
      </c>
      <c r="I72" s="7">
        <f>J73 + J74 + J75 + J76</f>
        <v>10084.01</v>
      </c>
      <c r="J72" s="7">
        <f t="shared" si="1"/>
        <v>10084.01</v>
      </c>
      <c r="K72" s="8">
        <f>J72 / K3</f>
        <v>1.2090806519062892E-2</v>
      </c>
    </row>
    <row r="73" spans="1:11" ht="39" customHeight="1" x14ac:dyDescent="0.2">
      <c r="A73" s="9" t="s">
        <v>216</v>
      </c>
      <c r="B73" s="9" t="s">
        <v>217</v>
      </c>
      <c r="C73" s="9" t="s">
        <v>21</v>
      </c>
      <c r="D73" s="9" t="s">
        <v>218</v>
      </c>
      <c r="E73" s="10" t="s">
        <v>95</v>
      </c>
      <c r="F73" s="11">
        <v>2.08</v>
      </c>
      <c r="G73" s="12">
        <v>742.01</v>
      </c>
      <c r="H73" s="13" t="s">
        <v>16</v>
      </c>
      <c r="I73" s="12">
        <f>TRUNC(TRUNC(G73 * K4, 2) + G73, 2)</f>
        <v>911.78</v>
      </c>
      <c r="J73" s="12">
        <f t="shared" si="1"/>
        <v>1896.5</v>
      </c>
      <c r="K73" s="13">
        <f>J73 / K3</f>
        <v>2.2739182689627217E-3</v>
      </c>
    </row>
    <row r="74" spans="1:11" ht="39" customHeight="1" x14ac:dyDescent="0.2">
      <c r="A74" s="9" t="s">
        <v>219</v>
      </c>
      <c r="B74" s="9" t="s">
        <v>220</v>
      </c>
      <c r="C74" s="9" t="s">
        <v>21</v>
      </c>
      <c r="D74" s="9" t="s">
        <v>221</v>
      </c>
      <c r="E74" s="10" t="s">
        <v>207</v>
      </c>
      <c r="F74" s="11">
        <v>47</v>
      </c>
      <c r="G74" s="12">
        <v>14.18</v>
      </c>
      <c r="H74" s="13" t="s">
        <v>16</v>
      </c>
      <c r="I74" s="12">
        <f>TRUNC(TRUNC(G74 * K4, 2) + G74, 2)</f>
        <v>17.420000000000002</v>
      </c>
      <c r="J74" s="12">
        <f t="shared" si="1"/>
        <v>818.74</v>
      </c>
      <c r="K74" s="13">
        <f>J74 / K3</f>
        <v>9.8167563592435484E-4</v>
      </c>
    </row>
    <row r="75" spans="1:11" ht="39" customHeight="1" x14ac:dyDescent="0.2">
      <c r="A75" s="9" t="s">
        <v>222</v>
      </c>
      <c r="B75" s="9" t="s">
        <v>223</v>
      </c>
      <c r="C75" s="9" t="s">
        <v>21</v>
      </c>
      <c r="D75" s="9" t="s">
        <v>224</v>
      </c>
      <c r="E75" s="10" t="s">
        <v>207</v>
      </c>
      <c r="F75" s="11">
        <v>306</v>
      </c>
      <c r="G75" s="12">
        <v>10.36</v>
      </c>
      <c r="H75" s="13" t="s">
        <v>16</v>
      </c>
      <c r="I75" s="12">
        <f>TRUNC(TRUNC(G75 * K4, 2) + G75, 2)</f>
        <v>12.73</v>
      </c>
      <c r="J75" s="12">
        <f t="shared" si="1"/>
        <v>3895.38</v>
      </c>
      <c r="K75" s="13">
        <f>J75 / K3</f>
        <v>4.6705909552080182E-3</v>
      </c>
    </row>
    <row r="76" spans="1:11" ht="51.95" customHeight="1" x14ac:dyDescent="0.2">
      <c r="A76" s="9" t="s">
        <v>225</v>
      </c>
      <c r="B76" s="9" t="s">
        <v>226</v>
      </c>
      <c r="C76" s="9" t="s">
        <v>21</v>
      </c>
      <c r="D76" s="9" t="s">
        <v>227</v>
      </c>
      <c r="E76" s="10" t="s">
        <v>40</v>
      </c>
      <c r="F76" s="11">
        <v>42.24</v>
      </c>
      <c r="G76" s="12">
        <v>66.92</v>
      </c>
      <c r="H76" s="13" t="s">
        <v>16</v>
      </c>
      <c r="I76" s="12">
        <f>TRUNC(TRUNC(G76 * K4, 2) + G76, 2)</f>
        <v>82.23</v>
      </c>
      <c r="J76" s="12">
        <f t="shared" si="1"/>
        <v>3473.39</v>
      </c>
      <c r="K76" s="13">
        <f>J76 / K3</f>
        <v>4.1646216589677973E-3</v>
      </c>
    </row>
    <row r="77" spans="1:11" ht="24" customHeight="1" x14ac:dyDescent="0.2">
      <c r="A77" s="4" t="s">
        <v>228</v>
      </c>
      <c r="B77" s="4" t="s">
        <v>14</v>
      </c>
      <c r="C77" s="4"/>
      <c r="D77" s="4" t="s">
        <v>229</v>
      </c>
      <c r="E77" s="5"/>
      <c r="F77" s="6">
        <v>1</v>
      </c>
      <c r="G77" s="6" t="s">
        <v>16</v>
      </c>
      <c r="H77" s="8" t="s">
        <v>16</v>
      </c>
      <c r="I77" s="7">
        <f>J78 + J79 + J80 + J81 + J82 + J83 + J84</f>
        <v>40914.639999999999</v>
      </c>
      <c r="J77" s="7">
        <f t="shared" si="1"/>
        <v>40914.639999999999</v>
      </c>
      <c r="K77" s="8">
        <f>J77 / K3</f>
        <v>4.9056971982089602E-2</v>
      </c>
    </row>
    <row r="78" spans="1:11" ht="39" customHeight="1" x14ac:dyDescent="0.2">
      <c r="A78" s="9" t="s">
        <v>230</v>
      </c>
      <c r="B78" s="9" t="s">
        <v>231</v>
      </c>
      <c r="C78" s="9" t="s">
        <v>21</v>
      </c>
      <c r="D78" s="9" t="s">
        <v>232</v>
      </c>
      <c r="E78" s="10" t="s">
        <v>95</v>
      </c>
      <c r="F78" s="11">
        <v>12.91</v>
      </c>
      <c r="G78" s="12">
        <v>743.86</v>
      </c>
      <c r="H78" s="13" t="s">
        <v>16</v>
      </c>
      <c r="I78" s="12">
        <f>TRUNC(TRUNC(G78 * K4, 2) + G78, 2)</f>
        <v>914.05</v>
      </c>
      <c r="J78" s="12">
        <f t="shared" si="1"/>
        <v>11800.38</v>
      </c>
      <c r="K78" s="13">
        <f>J78 / K3</f>
        <v>1.4148747515266185E-2</v>
      </c>
    </row>
    <row r="79" spans="1:11" ht="39" customHeight="1" x14ac:dyDescent="0.2">
      <c r="A79" s="9" t="s">
        <v>233</v>
      </c>
      <c r="B79" s="9" t="s">
        <v>220</v>
      </c>
      <c r="C79" s="9" t="s">
        <v>21</v>
      </c>
      <c r="D79" s="9" t="s">
        <v>221</v>
      </c>
      <c r="E79" s="10" t="s">
        <v>207</v>
      </c>
      <c r="F79" s="11">
        <v>136</v>
      </c>
      <c r="G79" s="12">
        <v>14.18</v>
      </c>
      <c r="H79" s="13" t="s">
        <v>16</v>
      </c>
      <c r="I79" s="12">
        <f>TRUNC(TRUNC(G79 * K4, 2) + G79, 2)</f>
        <v>17.420000000000002</v>
      </c>
      <c r="J79" s="12">
        <f t="shared" si="1"/>
        <v>2369.12</v>
      </c>
      <c r="K79" s="13">
        <f>J79 / K3</f>
        <v>2.8405933294832391E-3</v>
      </c>
    </row>
    <row r="80" spans="1:11" ht="39" customHeight="1" x14ac:dyDescent="0.2">
      <c r="A80" s="9" t="s">
        <v>234</v>
      </c>
      <c r="B80" s="9" t="s">
        <v>235</v>
      </c>
      <c r="C80" s="9" t="s">
        <v>21</v>
      </c>
      <c r="D80" s="9" t="s">
        <v>236</v>
      </c>
      <c r="E80" s="10" t="s">
        <v>207</v>
      </c>
      <c r="F80" s="11">
        <v>25</v>
      </c>
      <c r="G80" s="12">
        <v>12.9</v>
      </c>
      <c r="H80" s="13" t="s">
        <v>16</v>
      </c>
      <c r="I80" s="12">
        <f>TRUNC(TRUNC(G80 * K4, 2) + G80, 2)</f>
        <v>15.85</v>
      </c>
      <c r="J80" s="12">
        <f t="shared" si="1"/>
        <v>396.25</v>
      </c>
      <c r="K80" s="13">
        <f>J80 / K3</f>
        <v>4.7510683579039202E-4</v>
      </c>
    </row>
    <row r="81" spans="1:11" ht="39" customHeight="1" x14ac:dyDescent="0.2">
      <c r="A81" s="9" t="s">
        <v>237</v>
      </c>
      <c r="B81" s="9" t="s">
        <v>238</v>
      </c>
      <c r="C81" s="9" t="s">
        <v>21</v>
      </c>
      <c r="D81" s="9" t="s">
        <v>239</v>
      </c>
      <c r="E81" s="10" t="s">
        <v>207</v>
      </c>
      <c r="F81" s="11">
        <v>254</v>
      </c>
      <c r="G81" s="12">
        <v>8.61</v>
      </c>
      <c r="H81" s="13" t="s">
        <v>16</v>
      </c>
      <c r="I81" s="12">
        <f>TRUNC(TRUNC(G81 * K4, 2) + G81, 2)</f>
        <v>10.57</v>
      </c>
      <c r="J81" s="12">
        <f t="shared" si="1"/>
        <v>2684.78</v>
      </c>
      <c r="K81" s="13">
        <f>J81 / K3</f>
        <v>3.219072127680325E-3</v>
      </c>
    </row>
    <row r="82" spans="1:11" ht="39" customHeight="1" x14ac:dyDescent="0.2">
      <c r="A82" s="9" t="s">
        <v>240</v>
      </c>
      <c r="B82" s="9" t="s">
        <v>241</v>
      </c>
      <c r="C82" s="9" t="s">
        <v>21</v>
      </c>
      <c r="D82" s="9" t="s">
        <v>242</v>
      </c>
      <c r="E82" s="10" t="s">
        <v>207</v>
      </c>
      <c r="F82" s="11">
        <v>372</v>
      </c>
      <c r="G82" s="12">
        <v>8.25</v>
      </c>
      <c r="H82" s="13" t="s">
        <v>16</v>
      </c>
      <c r="I82" s="12">
        <f>TRUNC(TRUNC(G82 * K4, 2) + G82, 2)</f>
        <v>10.130000000000001</v>
      </c>
      <c r="J82" s="12">
        <f t="shared" si="1"/>
        <v>3768.36</v>
      </c>
      <c r="K82" s="13">
        <f>J82 / K3</f>
        <v>4.5182929860418464E-3</v>
      </c>
    </row>
    <row r="83" spans="1:11" ht="39" customHeight="1" x14ac:dyDescent="0.2">
      <c r="A83" s="9" t="s">
        <v>243</v>
      </c>
      <c r="B83" s="9" t="s">
        <v>244</v>
      </c>
      <c r="C83" s="9" t="s">
        <v>21</v>
      </c>
      <c r="D83" s="9" t="s">
        <v>245</v>
      </c>
      <c r="E83" s="10" t="s">
        <v>207</v>
      </c>
      <c r="F83" s="11">
        <v>127</v>
      </c>
      <c r="G83" s="12">
        <v>9.2899999999999991</v>
      </c>
      <c r="H83" s="13" t="s">
        <v>16</v>
      </c>
      <c r="I83" s="12">
        <f>TRUNC(TRUNC(G83 * K4, 2) + G83, 2)</f>
        <v>11.41</v>
      </c>
      <c r="J83" s="12">
        <f t="shared" si="1"/>
        <v>1449.07</v>
      </c>
      <c r="K83" s="13">
        <f>J83 / K3</f>
        <v>1.7374462146089169E-3</v>
      </c>
    </row>
    <row r="84" spans="1:11" ht="39" customHeight="1" x14ac:dyDescent="0.2">
      <c r="A84" s="9" t="s">
        <v>246</v>
      </c>
      <c r="B84" s="9" t="s">
        <v>247</v>
      </c>
      <c r="C84" s="9" t="s">
        <v>21</v>
      </c>
      <c r="D84" s="9" t="s">
        <v>248</v>
      </c>
      <c r="E84" s="10" t="s">
        <v>40</v>
      </c>
      <c r="F84" s="11">
        <v>121.68</v>
      </c>
      <c r="G84" s="12">
        <v>123.38</v>
      </c>
      <c r="H84" s="13" t="s">
        <v>16</v>
      </c>
      <c r="I84" s="12">
        <f>TRUNC(TRUNC(G84 * K4, 2) + G84, 2)</f>
        <v>151.6</v>
      </c>
      <c r="J84" s="12">
        <f t="shared" si="1"/>
        <v>18446.68</v>
      </c>
      <c r="K84" s="13">
        <f>J84 / K3</f>
        <v>2.2117712973218698E-2</v>
      </c>
    </row>
    <row r="85" spans="1:11" ht="24" customHeight="1" x14ac:dyDescent="0.2">
      <c r="A85" s="4" t="s">
        <v>249</v>
      </c>
      <c r="B85" s="4" t="s">
        <v>14</v>
      </c>
      <c r="C85" s="4"/>
      <c r="D85" s="4" t="s">
        <v>250</v>
      </c>
      <c r="E85" s="5"/>
      <c r="F85" s="6">
        <v>1</v>
      </c>
      <c r="G85" s="6" t="s">
        <v>16</v>
      </c>
      <c r="H85" s="8" t="s">
        <v>16</v>
      </c>
      <c r="I85" s="7">
        <f>J86 + J87 + J88 + J89</f>
        <v>64963.64</v>
      </c>
      <c r="J85" s="7">
        <f t="shared" si="1"/>
        <v>64963.64</v>
      </c>
      <c r="K85" s="8">
        <f>J85 / K3</f>
        <v>7.789191026328364E-2</v>
      </c>
    </row>
    <row r="86" spans="1:11" ht="39" customHeight="1" x14ac:dyDescent="0.2">
      <c r="A86" s="9" t="s">
        <v>251</v>
      </c>
      <c r="B86" s="9" t="s">
        <v>252</v>
      </c>
      <c r="C86" s="9" t="s">
        <v>21</v>
      </c>
      <c r="D86" s="9" t="s">
        <v>253</v>
      </c>
      <c r="E86" s="10" t="s">
        <v>40</v>
      </c>
      <c r="F86" s="11">
        <v>3.79</v>
      </c>
      <c r="G86" s="12">
        <v>62.95</v>
      </c>
      <c r="H86" s="13" t="s">
        <v>16</v>
      </c>
      <c r="I86" s="12">
        <f>TRUNC(TRUNC(G86 * K4, 2) + G86, 2)</f>
        <v>77.349999999999994</v>
      </c>
      <c r="J86" s="12">
        <f t="shared" si="1"/>
        <v>293.14999999999998</v>
      </c>
      <c r="K86" s="13">
        <f>J86 / K3</f>
        <v>3.5148913290082877E-4</v>
      </c>
    </row>
    <row r="87" spans="1:11" ht="39" customHeight="1" x14ac:dyDescent="0.2">
      <c r="A87" s="9" t="s">
        <v>254</v>
      </c>
      <c r="B87" s="9" t="s">
        <v>231</v>
      </c>
      <c r="C87" s="9" t="s">
        <v>21</v>
      </c>
      <c r="D87" s="9" t="s">
        <v>232</v>
      </c>
      <c r="E87" s="10" t="s">
        <v>95</v>
      </c>
      <c r="F87" s="11">
        <v>0.61</v>
      </c>
      <c r="G87" s="12">
        <v>743.86</v>
      </c>
      <c r="H87" s="13" t="s">
        <v>16</v>
      </c>
      <c r="I87" s="12">
        <f>TRUNC(TRUNC(G87 * K4, 2) + G87, 2)</f>
        <v>914.05</v>
      </c>
      <c r="J87" s="12">
        <f t="shared" si="1"/>
        <v>557.57000000000005</v>
      </c>
      <c r="K87" s="13">
        <f>J87 / K3</f>
        <v>6.6853077206725277E-4</v>
      </c>
    </row>
    <row r="88" spans="1:11" ht="39" customHeight="1" x14ac:dyDescent="0.2">
      <c r="A88" s="9" t="s">
        <v>255</v>
      </c>
      <c r="B88" s="9" t="s">
        <v>256</v>
      </c>
      <c r="C88" s="9" t="s">
        <v>21</v>
      </c>
      <c r="D88" s="9" t="s">
        <v>257</v>
      </c>
      <c r="E88" s="10" t="s">
        <v>207</v>
      </c>
      <c r="F88" s="11">
        <v>40</v>
      </c>
      <c r="G88" s="12">
        <v>11.21</v>
      </c>
      <c r="H88" s="13" t="s">
        <v>16</v>
      </c>
      <c r="I88" s="12">
        <f>TRUNC(TRUNC(G88 * K4, 2) + G88, 2)</f>
        <v>13.77</v>
      </c>
      <c r="J88" s="12">
        <f t="shared" si="1"/>
        <v>550.79999999999995</v>
      </c>
      <c r="K88" s="13">
        <f>J88 / K3</f>
        <v>6.6041348934598842E-4</v>
      </c>
    </row>
    <row r="89" spans="1:11" ht="39" customHeight="1" x14ac:dyDescent="0.2">
      <c r="A89" s="9" t="s">
        <v>258</v>
      </c>
      <c r="B89" s="9" t="s">
        <v>259</v>
      </c>
      <c r="C89" s="9" t="s">
        <v>26</v>
      </c>
      <c r="D89" s="9" t="s">
        <v>260</v>
      </c>
      <c r="E89" s="10" t="s">
        <v>40</v>
      </c>
      <c r="F89" s="11">
        <v>242.04</v>
      </c>
      <c r="G89" s="12">
        <v>213.72</v>
      </c>
      <c r="H89" s="13" t="s">
        <v>16</v>
      </c>
      <c r="I89" s="12">
        <f>TRUNC(TRUNC(G89 * K4, 2) + G89, 2)</f>
        <v>262.61</v>
      </c>
      <c r="J89" s="12">
        <f t="shared" si="1"/>
        <v>63562.12</v>
      </c>
      <c r="K89" s="13">
        <f>J89 / K3</f>
        <v>7.6211476868969577E-2</v>
      </c>
    </row>
    <row r="90" spans="1:11" ht="24" customHeight="1" x14ac:dyDescent="0.2">
      <c r="A90" s="4" t="s">
        <v>261</v>
      </c>
      <c r="B90" s="4" t="s">
        <v>14</v>
      </c>
      <c r="C90" s="4"/>
      <c r="D90" s="4" t="s">
        <v>262</v>
      </c>
      <c r="E90" s="5"/>
      <c r="F90" s="6">
        <v>1</v>
      </c>
      <c r="G90" s="6" t="s">
        <v>16</v>
      </c>
      <c r="H90" s="8" t="s">
        <v>16</v>
      </c>
      <c r="I90" s="7">
        <f>J91 + J92 + J93 + J94 + J95 + J96 + J97</f>
        <v>26531.170000000002</v>
      </c>
      <c r="J90" s="7">
        <f t="shared" si="1"/>
        <v>26531.17</v>
      </c>
      <c r="K90" s="8">
        <f>J90 / K3</f>
        <v>3.1811079441052298E-2</v>
      </c>
    </row>
    <row r="91" spans="1:11" ht="51.95" customHeight="1" x14ac:dyDescent="0.2">
      <c r="A91" s="9" t="s">
        <v>263</v>
      </c>
      <c r="B91" s="9" t="s">
        <v>264</v>
      </c>
      <c r="C91" s="9" t="s">
        <v>21</v>
      </c>
      <c r="D91" s="9" t="s">
        <v>265</v>
      </c>
      <c r="E91" s="10" t="s">
        <v>40</v>
      </c>
      <c r="F91" s="11">
        <v>112.33</v>
      </c>
      <c r="G91" s="12">
        <v>106.45</v>
      </c>
      <c r="H91" s="13" t="s">
        <v>16</v>
      </c>
      <c r="I91" s="12">
        <f>TRUNC(TRUNC(G91 * K4, 2) + G91, 2)</f>
        <v>130.80000000000001</v>
      </c>
      <c r="J91" s="12">
        <f t="shared" si="1"/>
        <v>14692.76</v>
      </c>
      <c r="K91" s="13">
        <f>J91 / K3</f>
        <v>1.7616733659628115E-2</v>
      </c>
    </row>
    <row r="92" spans="1:11" ht="51.95" customHeight="1" x14ac:dyDescent="0.2">
      <c r="A92" s="9" t="s">
        <v>266</v>
      </c>
      <c r="B92" s="9" t="s">
        <v>267</v>
      </c>
      <c r="C92" s="9" t="s">
        <v>21</v>
      </c>
      <c r="D92" s="9" t="s">
        <v>268</v>
      </c>
      <c r="E92" s="10" t="s">
        <v>40</v>
      </c>
      <c r="F92" s="11">
        <v>10.4</v>
      </c>
      <c r="G92" s="12">
        <v>138.46</v>
      </c>
      <c r="H92" s="13" t="s">
        <v>16</v>
      </c>
      <c r="I92" s="12">
        <f>TRUNC(TRUNC(G92 * K4, 2) + G92, 2)</f>
        <v>170.13</v>
      </c>
      <c r="J92" s="12">
        <f t="shared" si="1"/>
        <v>1769.35</v>
      </c>
      <c r="K92" s="13">
        <f>J92 / K3</f>
        <v>2.121464428784177E-3</v>
      </c>
    </row>
    <row r="93" spans="1:11" ht="26.1" customHeight="1" x14ac:dyDescent="0.2">
      <c r="A93" s="9" t="s">
        <v>269</v>
      </c>
      <c r="B93" s="9" t="s">
        <v>270</v>
      </c>
      <c r="C93" s="9" t="s">
        <v>26</v>
      </c>
      <c r="D93" s="9" t="s">
        <v>271</v>
      </c>
      <c r="E93" s="10" t="s">
        <v>40</v>
      </c>
      <c r="F93" s="11">
        <v>10.4</v>
      </c>
      <c r="G93" s="12">
        <v>83.54</v>
      </c>
      <c r="H93" s="13" t="s">
        <v>16</v>
      </c>
      <c r="I93" s="12">
        <f>TRUNC(TRUNC(G93 * K4, 2) + G93, 2)</f>
        <v>102.65</v>
      </c>
      <c r="J93" s="12">
        <f t="shared" si="1"/>
        <v>1067.56</v>
      </c>
      <c r="K93" s="13">
        <f>J93 / K3</f>
        <v>1.2800127536060338E-3</v>
      </c>
    </row>
    <row r="94" spans="1:11" ht="26.1" customHeight="1" x14ac:dyDescent="0.2">
      <c r="A94" s="9" t="s">
        <v>272</v>
      </c>
      <c r="B94" s="9" t="s">
        <v>273</v>
      </c>
      <c r="C94" s="9" t="s">
        <v>21</v>
      </c>
      <c r="D94" s="9" t="s">
        <v>274</v>
      </c>
      <c r="E94" s="10" t="s">
        <v>44</v>
      </c>
      <c r="F94" s="11">
        <v>19.2</v>
      </c>
      <c r="G94" s="12">
        <v>73.91</v>
      </c>
      <c r="H94" s="13" t="s">
        <v>16</v>
      </c>
      <c r="I94" s="12">
        <f>TRUNC(TRUNC(G94 * K4, 2) + G94, 2)</f>
        <v>90.82</v>
      </c>
      <c r="J94" s="12">
        <f t="shared" si="1"/>
        <v>1743.74</v>
      </c>
      <c r="K94" s="13">
        <f>J94 / K3</f>
        <v>2.090757839346721E-3</v>
      </c>
    </row>
    <row r="95" spans="1:11" ht="26.1" customHeight="1" x14ac:dyDescent="0.2">
      <c r="A95" s="9" t="s">
        <v>275</v>
      </c>
      <c r="B95" s="9" t="s">
        <v>276</v>
      </c>
      <c r="C95" s="9" t="s">
        <v>21</v>
      </c>
      <c r="D95" s="9" t="s">
        <v>277</v>
      </c>
      <c r="E95" s="10" t="s">
        <v>44</v>
      </c>
      <c r="F95" s="11">
        <v>7.5</v>
      </c>
      <c r="G95" s="12">
        <v>53.07</v>
      </c>
      <c r="H95" s="13" t="s">
        <v>16</v>
      </c>
      <c r="I95" s="12">
        <f>TRUNC(TRUNC(G95 * K4, 2) + G95, 2)</f>
        <v>65.209999999999994</v>
      </c>
      <c r="J95" s="12">
        <f t="shared" si="1"/>
        <v>489.07</v>
      </c>
      <c r="K95" s="13">
        <f>J95 / K3</f>
        <v>5.863987386246234E-4</v>
      </c>
    </row>
    <row r="96" spans="1:11" ht="26.1" customHeight="1" x14ac:dyDescent="0.2">
      <c r="A96" s="9" t="s">
        <v>278</v>
      </c>
      <c r="B96" s="9" t="s">
        <v>279</v>
      </c>
      <c r="C96" s="9" t="s">
        <v>26</v>
      </c>
      <c r="D96" s="9" t="s">
        <v>280</v>
      </c>
      <c r="E96" s="10" t="s">
        <v>44</v>
      </c>
      <c r="F96" s="11">
        <v>46</v>
      </c>
      <c r="G96" s="12">
        <v>70.84</v>
      </c>
      <c r="H96" s="13" t="s">
        <v>16</v>
      </c>
      <c r="I96" s="12">
        <f>TRUNC(TRUNC(G96 * K4, 2) + G96, 2)</f>
        <v>87.04</v>
      </c>
      <c r="J96" s="12">
        <f t="shared" si="1"/>
        <v>4003.84</v>
      </c>
      <c r="K96" s="13">
        <f>J96 / K3</f>
        <v>4.8006353398384943E-3</v>
      </c>
    </row>
    <row r="97" spans="1:11" ht="39" customHeight="1" x14ac:dyDescent="0.2">
      <c r="A97" s="9" t="s">
        <v>281</v>
      </c>
      <c r="B97" s="9" t="s">
        <v>282</v>
      </c>
      <c r="C97" s="9" t="s">
        <v>21</v>
      </c>
      <c r="D97" s="9" t="s">
        <v>283</v>
      </c>
      <c r="E97" s="10" t="s">
        <v>44</v>
      </c>
      <c r="F97" s="11">
        <v>55</v>
      </c>
      <c r="G97" s="12">
        <v>40.909999999999997</v>
      </c>
      <c r="H97" s="13" t="s">
        <v>16</v>
      </c>
      <c r="I97" s="12">
        <f>TRUNC(TRUNC(G97 * K4, 2) + G97, 2)</f>
        <v>50.27</v>
      </c>
      <c r="J97" s="12">
        <f t="shared" si="1"/>
        <v>2764.85</v>
      </c>
      <c r="K97" s="13">
        <f>J97 / K3</f>
        <v>3.3150766812241397E-3</v>
      </c>
    </row>
    <row r="98" spans="1:11" ht="24" customHeight="1" x14ac:dyDescent="0.2">
      <c r="A98" s="4" t="s">
        <v>284</v>
      </c>
      <c r="B98" s="4" t="s">
        <v>14</v>
      </c>
      <c r="C98" s="4"/>
      <c r="D98" s="4" t="s">
        <v>285</v>
      </c>
      <c r="E98" s="5"/>
      <c r="F98" s="6">
        <v>1</v>
      </c>
      <c r="G98" s="6" t="s">
        <v>16</v>
      </c>
      <c r="H98" s="8" t="s">
        <v>16</v>
      </c>
      <c r="I98" s="7">
        <f>J99 + J100 + J101 + J102 + J103</f>
        <v>49701.590000000004</v>
      </c>
      <c r="J98" s="7">
        <f t="shared" si="1"/>
        <v>49701.59</v>
      </c>
      <c r="K98" s="8">
        <f>J98 / K3</f>
        <v>5.9592593460318963E-2</v>
      </c>
    </row>
    <row r="99" spans="1:11" ht="39" customHeight="1" x14ac:dyDescent="0.2">
      <c r="A99" s="9" t="s">
        <v>286</v>
      </c>
      <c r="B99" s="9" t="s">
        <v>287</v>
      </c>
      <c r="C99" s="9" t="s">
        <v>21</v>
      </c>
      <c r="D99" s="9" t="s">
        <v>288</v>
      </c>
      <c r="E99" s="10" t="s">
        <v>40</v>
      </c>
      <c r="F99" s="11">
        <v>250.88</v>
      </c>
      <c r="G99" s="12">
        <v>20.2</v>
      </c>
      <c r="H99" s="13" t="s">
        <v>16</v>
      </c>
      <c r="I99" s="12">
        <f>TRUNC(TRUNC(G99 * K4, 2) + G99, 2)</f>
        <v>24.82</v>
      </c>
      <c r="J99" s="12">
        <f t="shared" si="1"/>
        <v>6226.84</v>
      </c>
      <c r="K99" s="13">
        <f>J99 / K3</f>
        <v>7.4660296514146235E-3</v>
      </c>
    </row>
    <row r="100" spans="1:11" ht="39" customHeight="1" x14ac:dyDescent="0.2">
      <c r="A100" s="9" t="s">
        <v>289</v>
      </c>
      <c r="B100" s="9" t="s">
        <v>290</v>
      </c>
      <c r="C100" s="9" t="s">
        <v>21</v>
      </c>
      <c r="D100" s="9" t="s">
        <v>291</v>
      </c>
      <c r="E100" s="10" t="s">
        <v>40</v>
      </c>
      <c r="F100" s="11">
        <v>218.35</v>
      </c>
      <c r="G100" s="12">
        <v>86.02</v>
      </c>
      <c r="H100" s="13" t="s">
        <v>16</v>
      </c>
      <c r="I100" s="12">
        <f>TRUNC(TRUNC(G100 * K4, 2) + G100, 2)</f>
        <v>105.7</v>
      </c>
      <c r="J100" s="12">
        <f t="shared" si="1"/>
        <v>23079.59</v>
      </c>
      <c r="K100" s="13">
        <f>J100 / K3</f>
        <v>2.7672608141929525E-2</v>
      </c>
    </row>
    <row r="101" spans="1:11" ht="24" customHeight="1" x14ac:dyDescent="0.2">
      <c r="A101" s="9" t="s">
        <v>292</v>
      </c>
      <c r="B101" s="9" t="s">
        <v>293</v>
      </c>
      <c r="C101" s="9" t="s">
        <v>26</v>
      </c>
      <c r="D101" s="9" t="s">
        <v>294</v>
      </c>
      <c r="E101" s="10" t="s">
        <v>295</v>
      </c>
      <c r="F101" s="11">
        <v>24</v>
      </c>
      <c r="G101" s="12">
        <v>64.650000000000006</v>
      </c>
      <c r="H101" s="13" t="s">
        <v>16</v>
      </c>
      <c r="I101" s="12">
        <f>TRUNC(TRUNC(G101 * K4, 2) + G101, 2)</f>
        <v>79.44</v>
      </c>
      <c r="J101" s="12">
        <f t="shared" si="1"/>
        <v>1906.56</v>
      </c>
      <c r="K101" s="13">
        <f>J101 / K3</f>
        <v>2.2859802873048071E-3</v>
      </c>
    </row>
    <row r="102" spans="1:11" ht="51.95" customHeight="1" x14ac:dyDescent="0.2">
      <c r="A102" s="9" t="s">
        <v>296</v>
      </c>
      <c r="B102" s="9" t="s">
        <v>297</v>
      </c>
      <c r="C102" s="9" t="s">
        <v>21</v>
      </c>
      <c r="D102" s="9" t="s">
        <v>298</v>
      </c>
      <c r="E102" s="10" t="s">
        <v>40</v>
      </c>
      <c r="F102" s="11">
        <v>250.88</v>
      </c>
      <c r="G102" s="12">
        <v>53.19</v>
      </c>
      <c r="H102" s="13" t="s">
        <v>16</v>
      </c>
      <c r="I102" s="12">
        <f>TRUNC(TRUNC(G102 * K4, 2) + G102, 2)</f>
        <v>65.349999999999994</v>
      </c>
      <c r="J102" s="12">
        <f t="shared" si="1"/>
        <v>16395</v>
      </c>
      <c r="K102" s="13">
        <f>J102 / K3</f>
        <v>1.9657732675794265E-2</v>
      </c>
    </row>
    <row r="103" spans="1:11" ht="39" customHeight="1" x14ac:dyDescent="0.2">
      <c r="A103" s="9" t="s">
        <v>299</v>
      </c>
      <c r="B103" s="9" t="s">
        <v>300</v>
      </c>
      <c r="C103" s="9" t="s">
        <v>21</v>
      </c>
      <c r="D103" s="9" t="s">
        <v>301</v>
      </c>
      <c r="E103" s="10" t="s">
        <v>44</v>
      </c>
      <c r="F103" s="11">
        <v>20</v>
      </c>
      <c r="G103" s="12">
        <v>85.19</v>
      </c>
      <c r="H103" s="13" t="s">
        <v>16</v>
      </c>
      <c r="I103" s="12">
        <f>TRUNC(TRUNC(G103 * K4, 2) + G103, 2)</f>
        <v>104.68</v>
      </c>
      <c r="J103" s="12">
        <f t="shared" si="1"/>
        <v>2093.6</v>
      </c>
      <c r="K103" s="13">
        <f>J103 / K3</f>
        <v>2.510242703875747E-3</v>
      </c>
    </row>
    <row r="104" spans="1:11" ht="24" customHeight="1" x14ac:dyDescent="0.2">
      <c r="A104" s="4" t="s">
        <v>302</v>
      </c>
      <c r="B104" s="4" t="s">
        <v>14</v>
      </c>
      <c r="C104" s="4"/>
      <c r="D104" s="4" t="s">
        <v>303</v>
      </c>
      <c r="E104" s="5"/>
      <c r="F104" s="6">
        <v>1</v>
      </c>
      <c r="G104" s="6" t="s">
        <v>16</v>
      </c>
      <c r="H104" s="8" t="s">
        <v>16</v>
      </c>
      <c r="I104" s="7">
        <f>J105 + J106 + J107 + J108 + J109 + J110 + J111 + J112 + J113 + J114 + J115</f>
        <v>42307.07</v>
      </c>
      <c r="J104" s="7">
        <f t="shared" si="1"/>
        <v>42307.07</v>
      </c>
      <c r="K104" s="8">
        <f>J104 / K3</f>
        <v>5.0726506395615448E-2</v>
      </c>
    </row>
    <row r="105" spans="1:11" ht="78" customHeight="1" x14ac:dyDescent="0.2">
      <c r="A105" s="9" t="s">
        <v>304</v>
      </c>
      <c r="B105" s="9" t="s">
        <v>305</v>
      </c>
      <c r="C105" s="9" t="s">
        <v>21</v>
      </c>
      <c r="D105" s="9" t="s">
        <v>306</v>
      </c>
      <c r="E105" s="10" t="s">
        <v>40</v>
      </c>
      <c r="F105" s="11">
        <v>2.99</v>
      </c>
      <c r="G105" s="12">
        <v>440.75</v>
      </c>
      <c r="H105" s="13" t="s">
        <v>16</v>
      </c>
      <c r="I105" s="12">
        <f>TRUNC(TRUNC(G105 * K4, 2) + G105, 2)</f>
        <v>541.59</v>
      </c>
      <c r="J105" s="12">
        <f t="shared" si="1"/>
        <v>1619.35</v>
      </c>
      <c r="K105" s="13">
        <f>J105 / K3</f>
        <v>1.941613260661631E-3</v>
      </c>
    </row>
    <row r="106" spans="1:11" ht="26.1" customHeight="1" x14ac:dyDescent="0.2">
      <c r="A106" s="9" t="s">
        <v>307</v>
      </c>
      <c r="B106" s="9" t="s">
        <v>308</v>
      </c>
      <c r="C106" s="9" t="s">
        <v>21</v>
      </c>
      <c r="D106" s="9" t="s">
        <v>309</v>
      </c>
      <c r="E106" s="10" t="s">
        <v>44</v>
      </c>
      <c r="F106" s="11">
        <v>62.46</v>
      </c>
      <c r="G106" s="12">
        <v>27.05</v>
      </c>
      <c r="H106" s="13" t="s">
        <v>16</v>
      </c>
      <c r="I106" s="12">
        <f>TRUNC(TRUNC(G106 * K4, 2) + G106, 2)</f>
        <v>33.229999999999997</v>
      </c>
      <c r="J106" s="12">
        <f t="shared" si="1"/>
        <v>2075.54</v>
      </c>
      <c r="K106" s="13">
        <f>J106 / K3</f>
        <v>2.4885886232337922E-3</v>
      </c>
    </row>
    <row r="107" spans="1:11" ht="39" customHeight="1" x14ac:dyDescent="0.2">
      <c r="A107" s="9" t="s">
        <v>310</v>
      </c>
      <c r="B107" s="9" t="s">
        <v>311</v>
      </c>
      <c r="C107" s="9" t="s">
        <v>21</v>
      </c>
      <c r="D107" s="9" t="s">
        <v>312</v>
      </c>
      <c r="E107" s="10" t="s">
        <v>86</v>
      </c>
      <c r="F107" s="11">
        <v>1</v>
      </c>
      <c r="G107" s="12">
        <v>4444.91</v>
      </c>
      <c r="H107" s="13" t="s">
        <v>16</v>
      </c>
      <c r="I107" s="12">
        <f>TRUNC(TRUNC(G107 * K4, 2) + G107, 2)</f>
        <v>5461.9</v>
      </c>
      <c r="J107" s="12">
        <f t="shared" si="1"/>
        <v>5461.9</v>
      </c>
      <c r="K107" s="13">
        <f>J107 / K3</f>
        <v>6.5488606344568882E-3</v>
      </c>
    </row>
    <row r="108" spans="1:11" ht="39" customHeight="1" x14ac:dyDescent="0.2">
      <c r="A108" s="9" t="s">
        <v>313</v>
      </c>
      <c r="B108" s="9" t="s">
        <v>314</v>
      </c>
      <c r="C108" s="9" t="s">
        <v>21</v>
      </c>
      <c r="D108" s="9" t="s">
        <v>315</v>
      </c>
      <c r="E108" s="10" t="s">
        <v>86</v>
      </c>
      <c r="F108" s="11">
        <v>1</v>
      </c>
      <c r="G108" s="12">
        <v>279.04000000000002</v>
      </c>
      <c r="H108" s="13" t="s">
        <v>16</v>
      </c>
      <c r="I108" s="12">
        <f>TRUNC(TRUNC(G108 * K4, 2) + G108, 2)</f>
        <v>342.88</v>
      </c>
      <c r="J108" s="12">
        <f t="shared" si="1"/>
        <v>342.88</v>
      </c>
      <c r="K108" s="13">
        <f>J108 / K3</f>
        <v>4.1111579017239018E-4</v>
      </c>
    </row>
    <row r="109" spans="1:11" ht="26.1" customHeight="1" x14ac:dyDescent="0.2">
      <c r="A109" s="9" t="s">
        <v>316</v>
      </c>
      <c r="B109" s="9" t="s">
        <v>317</v>
      </c>
      <c r="C109" s="9" t="s">
        <v>26</v>
      </c>
      <c r="D109" s="9" t="s">
        <v>318</v>
      </c>
      <c r="E109" s="10" t="s">
        <v>60</v>
      </c>
      <c r="F109" s="11">
        <v>2</v>
      </c>
      <c r="G109" s="12">
        <v>229.02</v>
      </c>
      <c r="H109" s="13" t="s">
        <v>16</v>
      </c>
      <c r="I109" s="12">
        <f>TRUNC(TRUNC(G109 * K4, 2) + G109, 2)</f>
        <v>281.41000000000003</v>
      </c>
      <c r="J109" s="12">
        <f t="shared" si="1"/>
        <v>562.82000000000005</v>
      </c>
      <c r="K109" s="13">
        <f>J109 / K3</f>
        <v>6.7482556295154182E-4</v>
      </c>
    </row>
    <row r="110" spans="1:11" ht="65.099999999999994" customHeight="1" x14ac:dyDescent="0.2">
      <c r="A110" s="9" t="s">
        <v>319</v>
      </c>
      <c r="B110" s="9" t="s">
        <v>320</v>
      </c>
      <c r="C110" s="9" t="s">
        <v>21</v>
      </c>
      <c r="D110" s="9" t="s">
        <v>321</v>
      </c>
      <c r="E110" s="10" t="s">
        <v>86</v>
      </c>
      <c r="F110" s="11">
        <v>10</v>
      </c>
      <c r="G110" s="12">
        <v>854.01</v>
      </c>
      <c r="H110" s="13" t="s">
        <v>16</v>
      </c>
      <c r="I110" s="12">
        <f>TRUNC(TRUNC(G110 * K4, 2) + G110, 2)</f>
        <v>1049.4000000000001</v>
      </c>
      <c r="J110" s="12">
        <f t="shared" si="1"/>
        <v>10494</v>
      </c>
      <c r="K110" s="13">
        <f>J110 / K3</f>
        <v>1.2582387721853308E-2</v>
      </c>
    </row>
    <row r="111" spans="1:11" ht="65.099999999999994" customHeight="1" x14ac:dyDescent="0.2">
      <c r="A111" s="9" t="s">
        <v>322</v>
      </c>
      <c r="B111" s="9" t="s">
        <v>323</v>
      </c>
      <c r="C111" s="9" t="s">
        <v>21</v>
      </c>
      <c r="D111" s="9" t="s">
        <v>324</v>
      </c>
      <c r="E111" s="10" t="s">
        <v>86</v>
      </c>
      <c r="F111" s="11">
        <v>3</v>
      </c>
      <c r="G111" s="12">
        <v>946.23</v>
      </c>
      <c r="H111" s="13" t="s">
        <v>16</v>
      </c>
      <c r="I111" s="12">
        <f>TRUNC(TRUNC(G111 * K4, 2) + G111, 2)</f>
        <v>1162.72</v>
      </c>
      <c r="J111" s="12">
        <f t="shared" si="1"/>
        <v>3488.16</v>
      </c>
      <c r="K111" s="13">
        <f>J111 / K3</f>
        <v>4.1823310039889308E-3</v>
      </c>
    </row>
    <row r="112" spans="1:11" ht="39" customHeight="1" x14ac:dyDescent="0.2">
      <c r="A112" s="9" t="s">
        <v>325</v>
      </c>
      <c r="B112" s="9" t="s">
        <v>326</v>
      </c>
      <c r="C112" s="9" t="s">
        <v>21</v>
      </c>
      <c r="D112" s="9" t="s">
        <v>327</v>
      </c>
      <c r="E112" s="10" t="s">
        <v>86</v>
      </c>
      <c r="F112" s="11">
        <v>13</v>
      </c>
      <c r="G112" s="12">
        <v>198.97</v>
      </c>
      <c r="H112" s="13" t="s">
        <v>16</v>
      </c>
      <c r="I112" s="12">
        <f>TRUNC(TRUNC(G112 * K4, 2) + G112, 2)</f>
        <v>244.49</v>
      </c>
      <c r="J112" s="12">
        <f t="shared" si="1"/>
        <v>3178.37</v>
      </c>
      <c r="K112" s="13">
        <f>J112 / K3</f>
        <v>3.810890381504374E-3</v>
      </c>
    </row>
    <row r="113" spans="1:11" ht="39" customHeight="1" x14ac:dyDescent="0.2">
      <c r="A113" s="9" t="s">
        <v>328</v>
      </c>
      <c r="B113" s="9" t="s">
        <v>329</v>
      </c>
      <c r="C113" s="9" t="s">
        <v>21</v>
      </c>
      <c r="D113" s="9" t="s">
        <v>330</v>
      </c>
      <c r="E113" s="10" t="s">
        <v>86</v>
      </c>
      <c r="F113" s="11">
        <v>3</v>
      </c>
      <c r="G113" s="12">
        <v>174.08</v>
      </c>
      <c r="H113" s="13" t="s">
        <v>16</v>
      </c>
      <c r="I113" s="12">
        <f>TRUNC(TRUNC(G113 * K4, 2) + G113, 2)</f>
        <v>213.9</v>
      </c>
      <c r="J113" s="12">
        <f t="shared" si="1"/>
        <v>641.70000000000005</v>
      </c>
      <c r="K113" s="13">
        <f>J113 / K3</f>
        <v>7.6940329722825134E-4</v>
      </c>
    </row>
    <row r="114" spans="1:11" ht="51.95" customHeight="1" x14ac:dyDescent="0.2">
      <c r="A114" s="9" t="s">
        <v>331</v>
      </c>
      <c r="B114" s="9" t="s">
        <v>332</v>
      </c>
      <c r="C114" s="9" t="s">
        <v>26</v>
      </c>
      <c r="D114" s="9" t="s">
        <v>333</v>
      </c>
      <c r="E114" s="10" t="s">
        <v>86</v>
      </c>
      <c r="F114" s="11">
        <v>2</v>
      </c>
      <c r="G114" s="12">
        <v>936.01</v>
      </c>
      <c r="H114" s="13" t="s">
        <v>16</v>
      </c>
      <c r="I114" s="12">
        <f>TRUNC(TRUNC(G114 * K4, 2) + G114, 2)</f>
        <v>1150.1600000000001</v>
      </c>
      <c r="J114" s="12">
        <f t="shared" si="1"/>
        <v>2300.3200000000002</v>
      </c>
      <c r="K114" s="13">
        <f>J114 / K3</f>
        <v>2.758101593704365E-3</v>
      </c>
    </row>
    <row r="115" spans="1:11" ht="65.099999999999994" customHeight="1" x14ac:dyDescent="0.2">
      <c r="A115" s="9" t="s">
        <v>334</v>
      </c>
      <c r="B115" s="9" t="s">
        <v>335</v>
      </c>
      <c r="C115" s="9" t="s">
        <v>21</v>
      </c>
      <c r="D115" s="9" t="s">
        <v>336</v>
      </c>
      <c r="E115" s="10" t="s">
        <v>40</v>
      </c>
      <c r="F115" s="11">
        <v>19.920000000000002</v>
      </c>
      <c r="G115" s="12">
        <v>496.05</v>
      </c>
      <c r="H115" s="13" t="s">
        <v>16</v>
      </c>
      <c r="I115" s="12">
        <f>TRUNC(TRUNC(G115 * K4, 2) + G115, 2)</f>
        <v>609.54</v>
      </c>
      <c r="J115" s="12">
        <f t="shared" si="1"/>
        <v>12142.03</v>
      </c>
      <c r="K115" s="13">
        <f>J115 / K3</f>
        <v>1.4558388525859972E-2</v>
      </c>
    </row>
    <row r="116" spans="1:11" ht="24" customHeight="1" x14ac:dyDescent="0.2">
      <c r="A116" s="4" t="s">
        <v>337</v>
      </c>
      <c r="B116" s="4" t="s">
        <v>14</v>
      </c>
      <c r="C116" s="4"/>
      <c r="D116" s="4" t="s">
        <v>338</v>
      </c>
      <c r="E116" s="5"/>
      <c r="F116" s="6">
        <v>1</v>
      </c>
      <c r="G116" s="6" t="s">
        <v>16</v>
      </c>
      <c r="H116" s="8" t="s">
        <v>16</v>
      </c>
      <c r="I116" s="7">
        <f>J117 + J139 + J168 + J186</f>
        <v>38786.14</v>
      </c>
      <c r="J116" s="7">
        <f t="shared" si="1"/>
        <v>38786.14</v>
      </c>
      <c r="K116" s="8">
        <f>J116 / K3</f>
        <v>4.6504883906430677E-2</v>
      </c>
    </row>
    <row r="117" spans="1:11" ht="24" customHeight="1" x14ac:dyDescent="0.2">
      <c r="A117" s="4" t="s">
        <v>339</v>
      </c>
      <c r="B117" s="4" t="s">
        <v>14</v>
      </c>
      <c r="C117" s="4"/>
      <c r="D117" s="4" t="s">
        <v>340</v>
      </c>
      <c r="E117" s="5"/>
      <c r="F117" s="6">
        <v>1</v>
      </c>
      <c r="G117" s="6" t="s">
        <v>16</v>
      </c>
      <c r="H117" s="8" t="s">
        <v>16</v>
      </c>
      <c r="I117" s="7">
        <f>J118 + J119 + J120 + J121 + J122 + J123 + J124 + J125 + J126 + J127 + J128 + J129 + J130 + J131 + J132 + J133 + J134 + J135 + J136 + J137 + J138</f>
        <v>4309.8099999999995</v>
      </c>
      <c r="J117" s="7">
        <f t="shared" si="1"/>
        <v>4309.8100000000004</v>
      </c>
      <c r="K117" s="8">
        <f>J117 / K3</f>
        <v>5.1674957525748629E-3</v>
      </c>
    </row>
    <row r="118" spans="1:11" ht="39" customHeight="1" x14ac:dyDescent="0.2">
      <c r="A118" s="9" t="s">
        <v>341</v>
      </c>
      <c r="B118" s="9" t="s">
        <v>342</v>
      </c>
      <c r="C118" s="9" t="s">
        <v>21</v>
      </c>
      <c r="D118" s="9" t="s">
        <v>343</v>
      </c>
      <c r="E118" s="10" t="s">
        <v>44</v>
      </c>
      <c r="F118" s="11">
        <v>2.5</v>
      </c>
      <c r="G118" s="12">
        <v>11.43</v>
      </c>
      <c r="H118" s="13" t="s">
        <v>16</v>
      </c>
      <c r="I118" s="12">
        <f>TRUNC(TRUNC(G118 * K4, 2) + G118, 2)</f>
        <v>14.04</v>
      </c>
      <c r="J118" s="12">
        <f t="shared" si="1"/>
        <v>35.1</v>
      </c>
      <c r="K118" s="13">
        <f>J118 / K3</f>
        <v>4.2085173340675738E-5</v>
      </c>
    </row>
    <row r="119" spans="1:11" ht="39" customHeight="1" x14ac:dyDescent="0.2">
      <c r="A119" s="9" t="s">
        <v>344</v>
      </c>
      <c r="B119" s="9" t="s">
        <v>345</v>
      </c>
      <c r="C119" s="9" t="s">
        <v>21</v>
      </c>
      <c r="D119" s="9" t="s">
        <v>346</v>
      </c>
      <c r="E119" s="10" t="s">
        <v>44</v>
      </c>
      <c r="F119" s="11">
        <v>38</v>
      </c>
      <c r="G119" s="12">
        <v>13.17</v>
      </c>
      <c r="H119" s="13" t="s">
        <v>16</v>
      </c>
      <c r="I119" s="12">
        <f>TRUNC(TRUNC(G119 * K4, 2) + G119, 2)</f>
        <v>16.18</v>
      </c>
      <c r="J119" s="12">
        <f t="shared" si="1"/>
        <v>614.84</v>
      </c>
      <c r="K119" s="13">
        <f>J119 / K3</f>
        <v>7.3719794805644074E-4</v>
      </c>
    </row>
    <row r="120" spans="1:11" ht="39" customHeight="1" x14ac:dyDescent="0.2">
      <c r="A120" s="9" t="s">
        <v>347</v>
      </c>
      <c r="B120" s="9" t="s">
        <v>348</v>
      </c>
      <c r="C120" s="9" t="s">
        <v>21</v>
      </c>
      <c r="D120" s="9" t="s">
        <v>349</v>
      </c>
      <c r="E120" s="10" t="s">
        <v>44</v>
      </c>
      <c r="F120" s="11">
        <v>6</v>
      </c>
      <c r="G120" s="12">
        <v>19.57</v>
      </c>
      <c r="H120" s="13" t="s">
        <v>16</v>
      </c>
      <c r="I120" s="12">
        <f>TRUNC(TRUNC(G120 * K4, 2) + G120, 2)</f>
        <v>24.04</v>
      </c>
      <c r="J120" s="12">
        <f t="shared" si="1"/>
        <v>144.24</v>
      </c>
      <c r="K120" s="13">
        <f>J120 / K3</f>
        <v>1.7294488326664013E-4</v>
      </c>
    </row>
    <row r="121" spans="1:11" ht="39" customHeight="1" x14ac:dyDescent="0.2">
      <c r="A121" s="9" t="s">
        <v>350</v>
      </c>
      <c r="B121" s="9" t="s">
        <v>351</v>
      </c>
      <c r="C121" s="9" t="s">
        <v>21</v>
      </c>
      <c r="D121" s="9" t="s">
        <v>352</v>
      </c>
      <c r="E121" s="10" t="s">
        <v>86</v>
      </c>
      <c r="F121" s="11">
        <v>3</v>
      </c>
      <c r="G121" s="12">
        <v>9.76</v>
      </c>
      <c r="H121" s="13" t="s">
        <v>16</v>
      </c>
      <c r="I121" s="12">
        <f>TRUNC(TRUNC(G121 * K4, 2) + G121, 2)</f>
        <v>11.99</v>
      </c>
      <c r="J121" s="12">
        <f t="shared" si="1"/>
        <v>35.97</v>
      </c>
      <c r="K121" s="13">
        <f>J121 / K3</f>
        <v>4.3128310115786496E-5</v>
      </c>
    </row>
    <row r="122" spans="1:11" ht="39" customHeight="1" x14ac:dyDescent="0.2">
      <c r="A122" s="9" t="s">
        <v>353</v>
      </c>
      <c r="B122" s="9" t="s">
        <v>354</v>
      </c>
      <c r="C122" s="9" t="s">
        <v>21</v>
      </c>
      <c r="D122" s="9" t="s">
        <v>355</v>
      </c>
      <c r="E122" s="10" t="s">
        <v>86</v>
      </c>
      <c r="F122" s="11">
        <v>2</v>
      </c>
      <c r="G122" s="12">
        <v>7.98</v>
      </c>
      <c r="H122" s="13" t="s">
        <v>16</v>
      </c>
      <c r="I122" s="12">
        <f>TRUNC(TRUNC(G122 * K4, 2) + G122, 2)</f>
        <v>9.8000000000000007</v>
      </c>
      <c r="J122" s="12">
        <f t="shared" si="1"/>
        <v>19.600000000000001</v>
      </c>
      <c r="K122" s="13">
        <f>J122 / K3</f>
        <v>2.350055263467933E-5</v>
      </c>
    </row>
    <row r="123" spans="1:11" ht="39" customHeight="1" x14ac:dyDescent="0.2">
      <c r="A123" s="9" t="s">
        <v>356</v>
      </c>
      <c r="B123" s="9" t="s">
        <v>357</v>
      </c>
      <c r="C123" s="9" t="s">
        <v>21</v>
      </c>
      <c r="D123" s="9" t="s">
        <v>358</v>
      </c>
      <c r="E123" s="10" t="s">
        <v>86</v>
      </c>
      <c r="F123" s="11">
        <v>22</v>
      </c>
      <c r="G123" s="12">
        <v>9.4700000000000006</v>
      </c>
      <c r="H123" s="13" t="s">
        <v>16</v>
      </c>
      <c r="I123" s="12">
        <f>TRUNC(TRUNC(G123 * K4, 2) + G123, 2)</f>
        <v>11.63</v>
      </c>
      <c r="J123" s="12">
        <f t="shared" si="1"/>
        <v>255.86</v>
      </c>
      <c r="K123" s="13">
        <f>J123 / K3</f>
        <v>3.0677813250556393E-4</v>
      </c>
    </row>
    <row r="124" spans="1:11" ht="39" customHeight="1" x14ac:dyDescent="0.2">
      <c r="A124" s="9" t="s">
        <v>359</v>
      </c>
      <c r="B124" s="9" t="s">
        <v>360</v>
      </c>
      <c r="C124" s="9" t="s">
        <v>21</v>
      </c>
      <c r="D124" s="9" t="s">
        <v>361</v>
      </c>
      <c r="E124" s="10" t="s">
        <v>86</v>
      </c>
      <c r="F124" s="11">
        <v>3</v>
      </c>
      <c r="G124" s="12">
        <v>12.89</v>
      </c>
      <c r="H124" s="13" t="s">
        <v>16</v>
      </c>
      <c r="I124" s="12">
        <f>TRUNC(TRUNC(G124 * K4, 2) + G124, 2)</f>
        <v>15.83</v>
      </c>
      <c r="J124" s="12">
        <f t="shared" si="1"/>
        <v>47.49</v>
      </c>
      <c r="K124" s="13">
        <f>J124 / K3</f>
        <v>5.6940879827598025E-5</v>
      </c>
    </row>
    <row r="125" spans="1:11" ht="39" customHeight="1" x14ac:dyDescent="0.2">
      <c r="A125" s="9" t="s">
        <v>362</v>
      </c>
      <c r="B125" s="9" t="s">
        <v>363</v>
      </c>
      <c r="C125" s="9" t="s">
        <v>21</v>
      </c>
      <c r="D125" s="9" t="s">
        <v>364</v>
      </c>
      <c r="E125" s="10" t="s">
        <v>86</v>
      </c>
      <c r="F125" s="11">
        <v>18</v>
      </c>
      <c r="G125" s="12">
        <v>16.41</v>
      </c>
      <c r="H125" s="13" t="s">
        <v>16</v>
      </c>
      <c r="I125" s="12">
        <f>TRUNC(TRUNC(G125 * K4, 2) + G125, 2)</f>
        <v>20.16</v>
      </c>
      <c r="J125" s="12">
        <f t="shared" si="1"/>
        <v>362.88</v>
      </c>
      <c r="K125" s="13">
        <f>J125 / K3</f>
        <v>4.3509594592206299E-4</v>
      </c>
    </row>
    <row r="126" spans="1:11" ht="39" customHeight="1" x14ac:dyDescent="0.2">
      <c r="A126" s="9" t="s">
        <v>365</v>
      </c>
      <c r="B126" s="9" t="s">
        <v>366</v>
      </c>
      <c r="C126" s="9" t="s">
        <v>26</v>
      </c>
      <c r="D126" s="9" t="s">
        <v>367</v>
      </c>
      <c r="E126" s="10" t="s">
        <v>60</v>
      </c>
      <c r="F126" s="11">
        <v>1</v>
      </c>
      <c r="G126" s="12">
        <v>15.78</v>
      </c>
      <c r="H126" s="13" t="s">
        <v>16</v>
      </c>
      <c r="I126" s="12">
        <f>TRUNC(TRUNC(G126 * K4, 2) + G126, 2)</f>
        <v>19.39</v>
      </c>
      <c r="J126" s="12">
        <f t="shared" si="1"/>
        <v>19.39</v>
      </c>
      <c r="K126" s="13">
        <f>J126 / K3</f>
        <v>2.3248760999307764E-5</v>
      </c>
    </row>
    <row r="127" spans="1:11" ht="51.95" customHeight="1" x14ac:dyDescent="0.2">
      <c r="A127" s="9" t="s">
        <v>368</v>
      </c>
      <c r="B127" s="9" t="s">
        <v>369</v>
      </c>
      <c r="C127" s="9" t="s">
        <v>21</v>
      </c>
      <c r="D127" s="9" t="s">
        <v>370</v>
      </c>
      <c r="E127" s="10" t="s">
        <v>86</v>
      </c>
      <c r="F127" s="11">
        <v>1</v>
      </c>
      <c r="G127" s="12">
        <v>20.55</v>
      </c>
      <c r="H127" s="13" t="s">
        <v>16</v>
      </c>
      <c r="I127" s="12">
        <f>TRUNC(TRUNC(G127 * K4, 2) + G127, 2)</f>
        <v>25.25</v>
      </c>
      <c r="J127" s="12">
        <f t="shared" si="1"/>
        <v>25.25</v>
      </c>
      <c r="K127" s="13">
        <f>J127 / K3</f>
        <v>3.0274946633961887E-5</v>
      </c>
    </row>
    <row r="128" spans="1:11" ht="51.95" customHeight="1" x14ac:dyDescent="0.2">
      <c r="A128" s="9" t="s">
        <v>371</v>
      </c>
      <c r="B128" s="9" t="s">
        <v>372</v>
      </c>
      <c r="C128" s="9" t="s">
        <v>21</v>
      </c>
      <c r="D128" s="9" t="s">
        <v>373</v>
      </c>
      <c r="E128" s="10" t="s">
        <v>86</v>
      </c>
      <c r="F128" s="11">
        <v>12</v>
      </c>
      <c r="G128" s="12">
        <v>8.5500000000000007</v>
      </c>
      <c r="H128" s="13" t="s">
        <v>16</v>
      </c>
      <c r="I128" s="12">
        <f>TRUNC(TRUNC(G128 * K4, 2) + G128, 2)</f>
        <v>10.5</v>
      </c>
      <c r="J128" s="12">
        <f t="shared" si="1"/>
        <v>126</v>
      </c>
      <c r="K128" s="13">
        <f>J128 / K3</f>
        <v>1.5107498122293852E-4</v>
      </c>
    </row>
    <row r="129" spans="1:11" ht="39" customHeight="1" x14ac:dyDescent="0.2">
      <c r="A129" s="9" t="s">
        <v>374</v>
      </c>
      <c r="B129" s="9" t="s">
        <v>375</v>
      </c>
      <c r="C129" s="9" t="s">
        <v>21</v>
      </c>
      <c r="D129" s="9" t="s">
        <v>376</v>
      </c>
      <c r="E129" s="10" t="s">
        <v>86</v>
      </c>
      <c r="F129" s="11">
        <v>6</v>
      </c>
      <c r="G129" s="12">
        <v>11.75</v>
      </c>
      <c r="H129" s="13" t="s">
        <v>16</v>
      </c>
      <c r="I129" s="12">
        <f>TRUNC(TRUNC(G129 * K4, 2) + G129, 2)</f>
        <v>14.43</v>
      </c>
      <c r="J129" s="12">
        <f t="shared" si="1"/>
        <v>86.58</v>
      </c>
      <c r="K129" s="13">
        <f>J129 / K3</f>
        <v>1.0381009424033347E-4</v>
      </c>
    </row>
    <row r="130" spans="1:11" ht="39" customHeight="1" x14ac:dyDescent="0.2">
      <c r="A130" s="9" t="s">
        <v>377</v>
      </c>
      <c r="B130" s="9" t="s">
        <v>378</v>
      </c>
      <c r="C130" s="9" t="s">
        <v>21</v>
      </c>
      <c r="D130" s="9" t="s">
        <v>379</v>
      </c>
      <c r="E130" s="10" t="s">
        <v>44</v>
      </c>
      <c r="F130" s="11">
        <v>38</v>
      </c>
      <c r="G130" s="12">
        <v>9.32</v>
      </c>
      <c r="H130" s="13" t="s">
        <v>16</v>
      </c>
      <c r="I130" s="12">
        <f>TRUNC(TRUNC(G130 * K4, 2) + G130, 2)</f>
        <v>11.45</v>
      </c>
      <c r="J130" s="12">
        <f t="shared" si="1"/>
        <v>435.1</v>
      </c>
      <c r="K130" s="13">
        <f>J130 / K3</f>
        <v>5.2168828833413139E-4</v>
      </c>
    </row>
    <row r="131" spans="1:11" ht="39" customHeight="1" x14ac:dyDescent="0.2">
      <c r="A131" s="9" t="s">
        <v>380</v>
      </c>
      <c r="B131" s="9" t="s">
        <v>381</v>
      </c>
      <c r="C131" s="9" t="s">
        <v>21</v>
      </c>
      <c r="D131" s="9" t="s">
        <v>382</v>
      </c>
      <c r="E131" s="10" t="s">
        <v>44</v>
      </c>
      <c r="F131" s="11">
        <v>38</v>
      </c>
      <c r="G131" s="12">
        <v>17.79</v>
      </c>
      <c r="H131" s="13" t="s">
        <v>16</v>
      </c>
      <c r="I131" s="12">
        <f>TRUNC(TRUNC(G131 * K4, 2) + G131, 2)</f>
        <v>21.86</v>
      </c>
      <c r="J131" s="12">
        <f t="shared" si="1"/>
        <v>830.68</v>
      </c>
      <c r="K131" s="13">
        <f>J131 / K3</f>
        <v>9.9599178890690931E-4</v>
      </c>
    </row>
    <row r="132" spans="1:11" ht="39" customHeight="1" x14ac:dyDescent="0.2">
      <c r="A132" s="9" t="s">
        <v>383</v>
      </c>
      <c r="B132" s="9" t="s">
        <v>384</v>
      </c>
      <c r="C132" s="9" t="s">
        <v>21</v>
      </c>
      <c r="D132" s="9" t="s">
        <v>385</v>
      </c>
      <c r="E132" s="10" t="s">
        <v>86</v>
      </c>
      <c r="F132" s="11">
        <v>1</v>
      </c>
      <c r="G132" s="12">
        <v>595.45000000000005</v>
      </c>
      <c r="H132" s="13" t="s">
        <v>16</v>
      </c>
      <c r="I132" s="12">
        <f>TRUNC(TRUNC(G132 * K4, 2) + G132, 2)</f>
        <v>731.68</v>
      </c>
      <c r="J132" s="12">
        <f t="shared" si="1"/>
        <v>731.68</v>
      </c>
      <c r="K132" s="13">
        <f>J132 / K3</f>
        <v>8.7729001794602907E-4</v>
      </c>
    </row>
    <row r="133" spans="1:11" ht="26.1" customHeight="1" x14ac:dyDescent="0.2">
      <c r="A133" s="9" t="s">
        <v>386</v>
      </c>
      <c r="B133" s="9" t="s">
        <v>387</v>
      </c>
      <c r="C133" s="9" t="s">
        <v>26</v>
      </c>
      <c r="D133" s="9" t="s">
        <v>388</v>
      </c>
      <c r="E133" s="10" t="s">
        <v>60</v>
      </c>
      <c r="F133" s="11">
        <v>1</v>
      </c>
      <c r="G133" s="12">
        <v>3.67</v>
      </c>
      <c r="H133" s="13" t="s">
        <v>16</v>
      </c>
      <c r="I133" s="12">
        <f>TRUNC(TRUNC(G133 * K4, 2) + G133, 2)</f>
        <v>4.5</v>
      </c>
      <c r="J133" s="12">
        <f t="shared" si="1"/>
        <v>4.5</v>
      </c>
      <c r="K133" s="13">
        <f>J133 / K3</f>
        <v>5.3955350436763766E-6</v>
      </c>
    </row>
    <row r="134" spans="1:11" ht="26.1" customHeight="1" x14ac:dyDescent="0.2">
      <c r="A134" s="9" t="s">
        <v>389</v>
      </c>
      <c r="B134" s="9" t="s">
        <v>390</v>
      </c>
      <c r="C134" s="9" t="s">
        <v>26</v>
      </c>
      <c r="D134" s="9" t="s">
        <v>391</v>
      </c>
      <c r="E134" s="10" t="s">
        <v>60</v>
      </c>
      <c r="F134" s="11">
        <v>18</v>
      </c>
      <c r="G134" s="12">
        <v>3.89</v>
      </c>
      <c r="H134" s="13" t="s">
        <v>16</v>
      </c>
      <c r="I134" s="12">
        <f>TRUNC(TRUNC(G134 * K4, 2) + G134, 2)</f>
        <v>4.78</v>
      </c>
      <c r="J134" s="12">
        <f t="shared" ref="J134:J197" si="2">TRUNC(F134 * I134,2)</f>
        <v>86.04</v>
      </c>
      <c r="K134" s="13">
        <f>J134 / K3</f>
        <v>1.0316263003509232E-4</v>
      </c>
    </row>
    <row r="135" spans="1:11" ht="39" customHeight="1" x14ac:dyDescent="0.2">
      <c r="A135" s="9" t="s">
        <v>392</v>
      </c>
      <c r="B135" s="9" t="s">
        <v>378</v>
      </c>
      <c r="C135" s="9" t="s">
        <v>21</v>
      </c>
      <c r="D135" s="9" t="s">
        <v>379</v>
      </c>
      <c r="E135" s="10" t="s">
        <v>44</v>
      </c>
      <c r="F135" s="11">
        <v>6</v>
      </c>
      <c r="G135" s="12">
        <v>9.32</v>
      </c>
      <c r="H135" s="13" t="s">
        <v>16</v>
      </c>
      <c r="I135" s="12">
        <f>TRUNC(TRUNC(G135 * K4, 2) + G135, 2)</f>
        <v>11.45</v>
      </c>
      <c r="J135" s="12">
        <f t="shared" si="2"/>
        <v>68.7</v>
      </c>
      <c r="K135" s="13">
        <f>J135 / K3</f>
        <v>8.237183500012601E-5</v>
      </c>
    </row>
    <row r="136" spans="1:11" ht="39" customHeight="1" x14ac:dyDescent="0.2">
      <c r="A136" s="9" t="s">
        <v>393</v>
      </c>
      <c r="B136" s="9" t="s">
        <v>381</v>
      </c>
      <c r="C136" s="9" t="s">
        <v>21</v>
      </c>
      <c r="D136" s="9" t="s">
        <v>382</v>
      </c>
      <c r="E136" s="10" t="s">
        <v>44</v>
      </c>
      <c r="F136" s="11">
        <v>6</v>
      </c>
      <c r="G136" s="12">
        <v>17.79</v>
      </c>
      <c r="H136" s="13" t="s">
        <v>16</v>
      </c>
      <c r="I136" s="12">
        <f>TRUNC(TRUNC(G136 * K4, 2) + G136, 2)</f>
        <v>21.86</v>
      </c>
      <c r="J136" s="12">
        <f t="shared" si="2"/>
        <v>131.16</v>
      </c>
      <c r="K136" s="13">
        <f>J136 / K3</f>
        <v>1.5726186140635411E-4</v>
      </c>
    </row>
    <row r="137" spans="1:11" ht="39" customHeight="1" x14ac:dyDescent="0.2">
      <c r="A137" s="9" t="s">
        <v>394</v>
      </c>
      <c r="B137" s="9" t="s">
        <v>395</v>
      </c>
      <c r="C137" s="9" t="s">
        <v>21</v>
      </c>
      <c r="D137" s="9" t="s">
        <v>396</v>
      </c>
      <c r="E137" s="10" t="s">
        <v>86</v>
      </c>
      <c r="F137" s="11">
        <v>15</v>
      </c>
      <c r="G137" s="12">
        <v>13.03</v>
      </c>
      <c r="H137" s="13" t="s">
        <v>16</v>
      </c>
      <c r="I137" s="12">
        <f>TRUNC(TRUNC(G137 * K4, 2) + G137, 2)</f>
        <v>16.010000000000002</v>
      </c>
      <c r="J137" s="12">
        <f t="shared" si="2"/>
        <v>240.15</v>
      </c>
      <c r="K137" s="13">
        <f>J137 / K3</f>
        <v>2.8794172016419596E-4</v>
      </c>
    </row>
    <row r="138" spans="1:11" ht="39" customHeight="1" x14ac:dyDescent="0.2">
      <c r="A138" s="9" t="s">
        <v>397</v>
      </c>
      <c r="B138" s="9" t="s">
        <v>398</v>
      </c>
      <c r="C138" s="9" t="s">
        <v>21</v>
      </c>
      <c r="D138" s="9" t="s">
        <v>399</v>
      </c>
      <c r="E138" s="10" t="s">
        <v>86</v>
      </c>
      <c r="F138" s="11">
        <v>1</v>
      </c>
      <c r="G138" s="12">
        <v>7</v>
      </c>
      <c r="H138" s="13" t="s">
        <v>16</v>
      </c>
      <c r="I138" s="12">
        <f>TRUNC(TRUNC(G138 * K4, 2) + G138, 2)</f>
        <v>8.6</v>
      </c>
      <c r="J138" s="12">
        <f t="shared" si="2"/>
        <v>8.6</v>
      </c>
      <c r="K138" s="13">
        <f>J138 / K3</f>
        <v>1.0311466972359296E-5</v>
      </c>
    </row>
    <row r="139" spans="1:11" ht="24" customHeight="1" x14ac:dyDescent="0.2">
      <c r="A139" s="4" t="s">
        <v>400</v>
      </c>
      <c r="B139" s="4" t="s">
        <v>14</v>
      </c>
      <c r="C139" s="4"/>
      <c r="D139" s="4" t="s">
        <v>401</v>
      </c>
      <c r="E139" s="5"/>
      <c r="F139" s="6">
        <v>1</v>
      </c>
      <c r="G139" s="6" t="s">
        <v>16</v>
      </c>
      <c r="H139" s="8" t="s">
        <v>16</v>
      </c>
      <c r="I139" s="7">
        <f>J140 + J141 + J142 + J143 + J144 + J145 + J146 + J147 + J148 + J149 + J150 + J151 + J152 + J153 + J154 + J155 + J156 + J157 + J158 + J159 + J160 + J161 + J162 + J163 + J164 + J165 + J166 + J167</f>
        <v>9447.92</v>
      </c>
      <c r="J139" s="7">
        <f t="shared" si="2"/>
        <v>9447.92</v>
      </c>
      <c r="K139" s="8">
        <f>J139 / K3</f>
        <v>1.1328129655522424E-2</v>
      </c>
    </row>
    <row r="140" spans="1:11" ht="39" customHeight="1" x14ac:dyDescent="0.2">
      <c r="A140" s="9" t="s">
        <v>402</v>
      </c>
      <c r="B140" s="9" t="s">
        <v>403</v>
      </c>
      <c r="C140" s="9" t="s">
        <v>21</v>
      </c>
      <c r="D140" s="9" t="s">
        <v>404</v>
      </c>
      <c r="E140" s="10" t="s">
        <v>44</v>
      </c>
      <c r="F140" s="11">
        <v>32</v>
      </c>
      <c r="G140" s="12">
        <v>37.840000000000003</v>
      </c>
      <c r="H140" s="13" t="s">
        <v>16</v>
      </c>
      <c r="I140" s="12">
        <f>TRUNC(TRUNC(G140 * K4, 2) + G140, 2)</f>
        <v>46.49</v>
      </c>
      <c r="J140" s="12">
        <f t="shared" si="2"/>
        <v>1487.68</v>
      </c>
      <c r="K140" s="13">
        <f>J140 / K3</f>
        <v>1.7837399052836604E-3</v>
      </c>
    </row>
    <row r="141" spans="1:11" ht="39" customHeight="1" x14ac:dyDescent="0.2">
      <c r="A141" s="9" t="s">
        <v>405</v>
      </c>
      <c r="B141" s="9" t="s">
        <v>406</v>
      </c>
      <c r="C141" s="9" t="s">
        <v>21</v>
      </c>
      <c r="D141" s="9" t="s">
        <v>407</v>
      </c>
      <c r="E141" s="10" t="s">
        <v>44</v>
      </c>
      <c r="F141" s="11">
        <v>7</v>
      </c>
      <c r="G141" s="12">
        <v>33.549999999999997</v>
      </c>
      <c r="H141" s="13" t="s">
        <v>16</v>
      </c>
      <c r="I141" s="12">
        <f>TRUNC(TRUNC(G141 * K4, 2) + G141, 2)</f>
        <v>41.22</v>
      </c>
      <c r="J141" s="12">
        <f t="shared" si="2"/>
        <v>288.54000000000002</v>
      </c>
      <c r="K141" s="13">
        <f>J141 / K3</f>
        <v>3.4596170700052929E-4</v>
      </c>
    </row>
    <row r="142" spans="1:11" ht="39" customHeight="1" x14ac:dyDescent="0.2">
      <c r="A142" s="9" t="s">
        <v>408</v>
      </c>
      <c r="B142" s="9" t="s">
        <v>409</v>
      </c>
      <c r="C142" s="9" t="s">
        <v>21</v>
      </c>
      <c r="D142" s="9" t="s">
        <v>410</v>
      </c>
      <c r="E142" s="10" t="s">
        <v>44</v>
      </c>
      <c r="F142" s="11">
        <v>13</v>
      </c>
      <c r="G142" s="12">
        <v>27.15</v>
      </c>
      <c r="H142" s="13" t="s">
        <v>16</v>
      </c>
      <c r="I142" s="12">
        <f>TRUNC(TRUNC(G142 * K4, 2) + G142, 2)</f>
        <v>33.36</v>
      </c>
      <c r="J142" s="12">
        <f t="shared" si="2"/>
        <v>433.68</v>
      </c>
      <c r="K142" s="13">
        <f>J142 / K3</f>
        <v>5.1998569727590459E-4</v>
      </c>
    </row>
    <row r="143" spans="1:11" ht="39" customHeight="1" x14ac:dyDescent="0.2">
      <c r="A143" s="9" t="s">
        <v>411</v>
      </c>
      <c r="B143" s="9" t="s">
        <v>412</v>
      </c>
      <c r="C143" s="9" t="s">
        <v>21</v>
      </c>
      <c r="D143" s="9" t="s">
        <v>413</v>
      </c>
      <c r="E143" s="10" t="s">
        <v>44</v>
      </c>
      <c r="F143" s="11">
        <v>8</v>
      </c>
      <c r="G143" s="12">
        <v>22.2</v>
      </c>
      <c r="H143" s="13" t="s">
        <v>16</v>
      </c>
      <c r="I143" s="12">
        <f>TRUNC(TRUNC(G143 * K4, 2) + G143, 2)</f>
        <v>27.27</v>
      </c>
      <c r="J143" s="12">
        <f t="shared" si="2"/>
        <v>218.16</v>
      </c>
      <c r="K143" s="13">
        <f>J143 / K3</f>
        <v>2.615755389174307E-4</v>
      </c>
    </row>
    <row r="144" spans="1:11" ht="51.95" customHeight="1" x14ac:dyDescent="0.2">
      <c r="A144" s="9" t="s">
        <v>414</v>
      </c>
      <c r="B144" s="9" t="s">
        <v>415</v>
      </c>
      <c r="C144" s="9" t="s">
        <v>21</v>
      </c>
      <c r="D144" s="9" t="s">
        <v>416</v>
      </c>
      <c r="E144" s="10" t="s">
        <v>86</v>
      </c>
      <c r="F144" s="11">
        <v>1</v>
      </c>
      <c r="G144" s="12">
        <v>49.72</v>
      </c>
      <c r="H144" s="13" t="s">
        <v>16</v>
      </c>
      <c r="I144" s="12">
        <f>TRUNC(TRUNC(G144 * K4, 2) + G144, 2)</f>
        <v>61.09</v>
      </c>
      <c r="J144" s="12">
        <f t="shared" si="2"/>
        <v>61.09</v>
      </c>
      <c r="K144" s="13">
        <f>J144 / K3</f>
        <v>7.3247385737375525E-5</v>
      </c>
    </row>
    <row r="145" spans="1:11" ht="39" customHeight="1" x14ac:dyDescent="0.2">
      <c r="A145" s="9" t="s">
        <v>417</v>
      </c>
      <c r="B145" s="9" t="s">
        <v>418</v>
      </c>
      <c r="C145" s="9" t="s">
        <v>21</v>
      </c>
      <c r="D145" s="9" t="s">
        <v>419</v>
      </c>
      <c r="E145" s="10" t="s">
        <v>86</v>
      </c>
      <c r="F145" s="11">
        <v>1</v>
      </c>
      <c r="G145" s="12">
        <v>77.87</v>
      </c>
      <c r="H145" s="13" t="s">
        <v>16</v>
      </c>
      <c r="I145" s="12">
        <f>TRUNC(TRUNC(G145 * K4, 2) + G145, 2)</f>
        <v>95.68</v>
      </c>
      <c r="J145" s="12">
        <f t="shared" si="2"/>
        <v>95.68</v>
      </c>
      <c r="K145" s="13">
        <f>J145 / K3</f>
        <v>1.1472106510643461E-4</v>
      </c>
    </row>
    <row r="146" spans="1:11" ht="51.95" customHeight="1" x14ac:dyDescent="0.2">
      <c r="A146" s="9" t="s">
        <v>420</v>
      </c>
      <c r="B146" s="9" t="s">
        <v>421</v>
      </c>
      <c r="C146" s="9" t="s">
        <v>21</v>
      </c>
      <c r="D146" s="9" t="s">
        <v>422</v>
      </c>
      <c r="E146" s="10" t="s">
        <v>86</v>
      </c>
      <c r="F146" s="11">
        <v>1</v>
      </c>
      <c r="G146" s="12">
        <v>31.94</v>
      </c>
      <c r="H146" s="13" t="s">
        <v>16</v>
      </c>
      <c r="I146" s="12">
        <f>TRUNC(TRUNC(G146 * K4, 2) + G146, 2)</f>
        <v>39.24</v>
      </c>
      <c r="J146" s="12">
        <f t="shared" si="2"/>
        <v>39.24</v>
      </c>
      <c r="K146" s="13">
        <f>J146 / K3</f>
        <v>4.7049065580858001E-5</v>
      </c>
    </row>
    <row r="147" spans="1:11" ht="51.95" customHeight="1" x14ac:dyDescent="0.2">
      <c r="A147" s="9" t="s">
        <v>423</v>
      </c>
      <c r="B147" s="9" t="s">
        <v>424</v>
      </c>
      <c r="C147" s="9" t="s">
        <v>21</v>
      </c>
      <c r="D147" s="9" t="s">
        <v>425</v>
      </c>
      <c r="E147" s="10" t="s">
        <v>86</v>
      </c>
      <c r="F147" s="11">
        <v>6</v>
      </c>
      <c r="G147" s="12">
        <v>38.840000000000003</v>
      </c>
      <c r="H147" s="13" t="s">
        <v>16</v>
      </c>
      <c r="I147" s="12">
        <f>TRUNC(TRUNC(G147 * K4, 2) + G147, 2)</f>
        <v>47.72</v>
      </c>
      <c r="J147" s="12">
        <f t="shared" si="2"/>
        <v>286.32</v>
      </c>
      <c r="K147" s="13">
        <f>J147 / K3</f>
        <v>3.4329990971231555E-4</v>
      </c>
    </row>
    <row r="148" spans="1:11" ht="51.95" customHeight="1" x14ac:dyDescent="0.2">
      <c r="A148" s="9" t="s">
        <v>426</v>
      </c>
      <c r="B148" s="9" t="s">
        <v>427</v>
      </c>
      <c r="C148" s="9" t="s">
        <v>21</v>
      </c>
      <c r="D148" s="9" t="s">
        <v>428</v>
      </c>
      <c r="E148" s="10" t="s">
        <v>86</v>
      </c>
      <c r="F148" s="11">
        <v>5</v>
      </c>
      <c r="G148" s="12">
        <v>10.54</v>
      </c>
      <c r="H148" s="13" t="s">
        <v>16</v>
      </c>
      <c r="I148" s="12">
        <f>TRUNC(TRUNC(G148 * K4, 2) + G148, 2)</f>
        <v>12.95</v>
      </c>
      <c r="J148" s="12">
        <f t="shared" si="2"/>
        <v>64.75</v>
      </c>
      <c r="K148" s="13">
        <f>J148 / K3</f>
        <v>7.7635754239565631E-5</v>
      </c>
    </row>
    <row r="149" spans="1:11" ht="51.95" customHeight="1" x14ac:dyDescent="0.2">
      <c r="A149" s="9" t="s">
        <v>429</v>
      </c>
      <c r="B149" s="9" t="s">
        <v>430</v>
      </c>
      <c r="C149" s="9" t="s">
        <v>21</v>
      </c>
      <c r="D149" s="9" t="s">
        <v>431</v>
      </c>
      <c r="E149" s="10" t="s">
        <v>86</v>
      </c>
      <c r="F149" s="11">
        <v>1</v>
      </c>
      <c r="G149" s="12">
        <v>22.31</v>
      </c>
      <c r="H149" s="13" t="s">
        <v>16</v>
      </c>
      <c r="I149" s="12">
        <f>TRUNC(TRUNC(G149 * K4, 2) + G149, 2)</f>
        <v>27.41</v>
      </c>
      <c r="J149" s="12">
        <f t="shared" si="2"/>
        <v>27.41</v>
      </c>
      <c r="K149" s="13">
        <f>J149 / K3</f>
        <v>3.2864803454926548E-5</v>
      </c>
    </row>
    <row r="150" spans="1:11" ht="51.95" customHeight="1" x14ac:dyDescent="0.2">
      <c r="A150" s="9" t="s">
        <v>432</v>
      </c>
      <c r="B150" s="9" t="s">
        <v>433</v>
      </c>
      <c r="C150" s="9" t="s">
        <v>21</v>
      </c>
      <c r="D150" s="9" t="s">
        <v>434</v>
      </c>
      <c r="E150" s="10" t="s">
        <v>86</v>
      </c>
      <c r="F150" s="11">
        <v>3</v>
      </c>
      <c r="G150" s="12">
        <v>10.72</v>
      </c>
      <c r="H150" s="13" t="s">
        <v>16</v>
      </c>
      <c r="I150" s="12">
        <f>TRUNC(TRUNC(G150 * K4, 2) + G150, 2)</f>
        <v>13.17</v>
      </c>
      <c r="J150" s="12">
        <f t="shared" si="2"/>
        <v>39.51</v>
      </c>
      <c r="K150" s="13">
        <f>J150 / K3</f>
        <v>4.7372797683478583E-5</v>
      </c>
    </row>
    <row r="151" spans="1:11" ht="51.95" customHeight="1" x14ac:dyDescent="0.2">
      <c r="A151" s="9" t="s">
        <v>435</v>
      </c>
      <c r="B151" s="9" t="s">
        <v>436</v>
      </c>
      <c r="C151" s="9" t="s">
        <v>21</v>
      </c>
      <c r="D151" s="9" t="s">
        <v>437</v>
      </c>
      <c r="E151" s="10" t="s">
        <v>86</v>
      </c>
      <c r="F151" s="11">
        <v>1</v>
      </c>
      <c r="G151" s="12">
        <v>27.74</v>
      </c>
      <c r="H151" s="13" t="s">
        <v>16</v>
      </c>
      <c r="I151" s="12">
        <f>TRUNC(TRUNC(G151 * K4, 2) + G151, 2)</f>
        <v>34.08</v>
      </c>
      <c r="J151" s="12">
        <f t="shared" si="2"/>
        <v>34.08</v>
      </c>
      <c r="K151" s="13">
        <f>J151 / K3</f>
        <v>4.0862185397442423E-5</v>
      </c>
    </row>
    <row r="152" spans="1:11" ht="39" customHeight="1" x14ac:dyDescent="0.2">
      <c r="A152" s="9" t="s">
        <v>438</v>
      </c>
      <c r="B152" s="9" t="s">
        <v>439</v>
      </c>
      <c r="C152" s="9" t="s">
        <v>21</v>
      </c>
      <c r="D152" s="9" t="s">
        <v>440</v>
      </c>
      <c r="E152" s="10" t="s">
        <v>86</v>
      </c>
      <c r="F152" s="11">
        <v>1</v>
      </c>
      <c r="G152" s="12">
        <v>33.71</v>
      </c>
      <c r="H152" s="13" t="s">
        <v>16</v>
      </c>
      <c r="I152" s="12">
        <f>TRUNC(TRUNC(G152 * K4, 2) + G152, 2)</f>
        <v>41.42</v>
      </c>
      <c r="J152" s="12">
        <f t="shared" si="2"/>
        <v>41.42</v>
      </c>
      <c r="K152" s="13">
        <f>J152 / K3</f>
        <v>4.9662902557572333E-5</v>
      </c>
    </row>
    <row r="153" spans="1:11" ht="51.95" customHeight="1" x14ac:dyDescent="0.2">
      <c r="A153" s="9" t="s">
        <v>441</v>
      </c>
      <c r="B153" s="9" t="s">
        <v>442</v>
      </c>
      <c r="C153" s="9" t="s">
        <v>21</v>
      </c>
      <c r="D153" s="9" t="s">
        <v>443</v>
      </c>
      <c r="E153" s="10" t="s">
        <v>86</v>
      </c>
      <c r="F153" s="11">
        <v>1</v>
      </c>
      <c r="G153" s="12">
        <v>10.76</v>
      </c>
      <c r="H153" s="13" t="s">
        <v>16</v>
      </c>
      <c r="I153" s="12">
        <f>TRUNC(TRUNC(G153 * K4, 2) + G153, 2)</f>
        <v>13.22</v>
      </c>
      <c r="J153" s="12">
        <f t="shared" si="2"/>
        <v>13.22</v>
      </c>
      <c r="K153" s="13">
        <f>J153 / K3</f>
        <v>1.5850882950533711E-5</v>
      </c>
    </row>
    <row r="154" spans="1:11" ht="39" customHeight="1" x14ac:dyDescent="0.2">
      <c r="A154" s="9" t="s">
        <v>444</v>
      </c>
      <c r="B154" s="9" t="s">
        <v>445</v>
      </c>
      <c r="C154" s="9" t="s">
        <v>21</v>
      </c>
      <c r="D154" s="9" t="s">
        <v>446</v>
      </c>
      <c r="E154" s="10" t="s">
        <v>86</v>
      </c>
      <c r="F154" s="11">
        <v>1</v>
      </c>
      <c r="G154" s="12">
        <v>93.94</v>
      </c>
      <c r="H154" s="13" t="s">
        <v>16</v>
      </c>
      <c r="I154" s="12">
        <f>TRUNC(TRUNC(G154 * K4, 2) + G154, 2)</f>
        <v>115.43</v>
      </c>
      <c r="J154" s="12">
        <f t="shared" si="2"/>
        <v>115.43</v>
      </c>
      <c r="K154" s="13">
        <f>J154 / K3</f>
        <v>1.3840146890923646E-4</v>
      </c>
    </row>
    <row r="155" spans="1:11" ht="39" customHeight="1" x14ac:dyDescent="0.2">
      <c r="A155" s="9" t="s">
        <v>447</v>
      </c>
      <c r="B155" s="9" t="s">
        <v>448</v>
      </c>
      <c r="C155" s="9" t="s">
        <v>21</v>
      </c>
      <c r="D155" s="9" t="s">
        <v>449</v>
      </c>
      <c r="E155" s="10" t="s">
        <v>86</v>
      </c>
      <c r="F155" s="11">
        <v>6</v>
      </c>
      <c r="G155" s="12">
        <v>1.96</v>
      </c>
      <c r="H155" s="13" t="s">
        <v>16</v>
      </c>
      <c r="I155" s="12">
        <f>TRUNC(TRUNC(G155 * K4, 2) + G155, 2)</f>
        <v>2.4</v>
      </c>
      <c r="J155" s="12">
        <f t="shared" si="2"/>
        <v>14.4</v>
      </c>
      <c r="K155" s="13">
        <f>J155 / K3</f>
        <v>1.7265712139764403E-5</v>
      </c>
    </row>
    <row r="156" spans="1:11" ht="39" customHeight="1" x14ac:dyDescent="0.2">
      <c r="A156" s="9" t="s">
        <v>450</v>
      </c>
      <c r="B156" s="9" t="s">
        <v>451</v>
      </c>
      <c r="C156" s="9" t="s">
        <v>21</v>
      </c>
      <c r="D156" s="9" t="s">
        <v>452</v>
      </c>
      <c r="E156" s="10" t="s">
        <v>86</v>
      </c>
      <c r="F156" s="11">
        <v>5</v>
      </c>
      <c r="G156" s="12">
        <v>2.86</v>
      </c>
      <c r="H156" s="13" t="s">
        <v>16</v>
      </c>
      <c r="I156" s="12">
        <f>TRUNC(TRUNC(G156 * K4, 2) + G156, 2)</f>
        <v>3.51</v>
      </c>
      <c r="J156" s="12">
        <f t="shared" si="2"/>
        <v>17.55</v>
      </c>
      <c r="K156" s="13">
        <f>J156 / K3</f>
        <v>2.1042586670337869E-5</v>
      </c>
    </row>
    <row r="157" spans="1:11" ht="39" customHeight="1" x14ac:dyDescent="0.2">
      <c r="A157" s="9" t="s">
        <v>453</v>
      </c>
      <c r="B157" s="9" t="s">
        <v>454</v>
      </c>
      <c r="C157" s="9" t="s">
        <v>21</v>
      </c>
      <c r="D157" s="9" t="s">
        <v>455</v>
      </c>
      <c r="E157" s="10" t="s">
        <v>86</v>
      </c>
      <c r="F157" s="11">
        <v>6</v>
      </c>
      <c r="G157" s="12">
        <v>0.73</v>
      </c>
      <c r="H157" s="13" t="s">
        <v>16</v>
      </c>
      <c r="I157" s="12">
        <f>TRUNC(TRUNC(G157 * K4, 2) + G157, 2)</f>
        <v>0.89</v>
      </c>
      <c r="J157" s="12">
        <f t="shared" si="2"/>
        <v>5.34</v>
      </c>
      <c r="K157" s="13">
        <f>J157 / K3</f>
        <v>6.4027015851626327E-6</v>
      </c>
    </row>
    <row r="158" spans="1:11" ht="39" customHeight="1" x14ac:dyDescent="0.2">
      <c r="A158" s="9" t="s">
        <v>456</v>
      </c>
      <c r="B158" s="9" t="s">
        <v>457</v>
      </c>
      <c r="C158" s="9" t="s">
        <v>21</v>
      </c>
      <c r="D158" s="9" t="s">
        <v>458</v>
      </c>
      <c r="E158" s="10" t="s">
        <v>86</v>
      </c>
      <c r="F158" s="11">
        <v>5</v>
      </c>
      <c r="G158" s="12">
        <v>6.73</v>
      </c>
      <c r="H158" s="13" t="s">
        <v>16</v>
      </c>
      <c r="I158" s="12">
        <f>TRUNC(TRUNC(G158 * K4, 2) + G158, 2)</f>
        <v>8.26</v>
      </c>
      <c r="J158" s="12">
        <f t="shared" si="2"/>
        <v>41.3</v>
      </c>
      <c r="K158" s="13">
        <f>J158 / K3</f>
        <v>4.9519021623074294E-5</v>
      </c>
    </row>
    <row r="159" spans="1:11" ht="26.1" customHeight="1" x14ac:dyDescent="0.2">
      <c r="A159" s="9" t="s">
        <v>459</v>
      </c>
      <c r="B159" s="9" t="s">
        <v>460</v>
      </c>
      <c r="C159" s="9" t="s">
        <v>21</v>
      </c>
      <c r="D159" s="9" t="s">
        <v>461</v>
      </c>
      <c r="E159" s="10" t="s">
        <v>86</v>
      </c>
      <c r="F159" s="11">
        <v>5</v>
      </c>
      <c r="G159" s="12">
        <v>16.68</v>
      </c>
      <c r="H159" s="13" t="s">
        <v>16</v>
      </c>
      <c r="I159" s="12">
        <f>TRUNC(TRUNC(G159 * K4, 2) + G159, 2)</f>
        <v>20.49</v>
      </c>
      <c r="J159" s="12">
        <f t="shared" si="2"/>
        <v>102.45</v>
      </c>
      <c r="K159" s="13">
        <f>J159 / K3</f>
        <v>1.2283834782769883E-4</v>
      </c>
    </row>
    <row r="160" spans="1:11" ht="26.1" customHeight="1" x14ac:dyDescent="0.2">
      <c r="A160" s="9" t="s">
        <v>462</v>
      </c>
      <c r="B160" s="9" t="s">
        <v>463</v>
      </c>
      <c r="C160" s="9" t="s">
        <v>21</v>
      </c>
      <c r="D160" s="9" t="s">
        <v>464</v>
      </c>
      <c r="E160" s="10" t="s">
        <v>86</v>
      </c>
      <c r="F160" s="11">
        <v>6</v>
      </c>
      <c r="G160" s="12">
        <v>12.13</v>
      </c>
      <c r="H160" s="13" t="s">
        <v>16</v>
      </c>
      <c r="I160" s="12">
        <f>TRUNC(TRUNC(G160 * K4, 2) + G160, 2)</f>
        <v>14.9</v>
      </c>
      <c r="J160" s="12">
        <f t="shared" si="2"/>
        <v>89.4</v>
      </c>
      <c r="K160" s="13">
        <f>J160 / K3</f>
        <v>1.0719129620103734E-4</v>
      </c>
    </row>
    <row r="161" spans="1:11" ht="39" customHeight="1" x14ac:dyDescent="0.2">
      <c r="A161" s="9" t="s">
        <v>465</v>
      </c>
      <c r="B161" s="9" t="s">
        <v>466</v>
      </c>
      <c r="C161" s="9" t="s">
        <v>21</v>
      </c>
      <c r="D161" s="9" t="s">
        <v>467</v>
      </c>
      <c r="E161" s="10" t="s">
        <v>86</v>
      </c>
      <c r="F161" s="11">
        <v>6</v>
      </c>
      <c r="G161" s="12">
        <v>24.81</v>
      </c>
      <c r="H161" s="13" t="s">
        <v>16</v>
      </c>
      <c r="I161" s="12">
        <f>TRUNC(TRUNC(G161 * K4, 2) + G161, 2)</f>
        <v>30.48</v>
      </c>
      <c r="J161" s="12">
        <f t="shared" si="2"/>
        <v>182.88</v>
      </c>
      <c r="K161" s="13">
        <f>J161 / K3</f>
        <v>2.1927454417500791E-4</v>
      </c>
    </row>
    <row r="162" spans="1:11" ht="24" customHeight="1" x14ac:dyDescent="0.2">
      <c r="A162" s="9" t="s">
        <v>468</v>
      </c>
      <c r="B162" s="9" t="s">
        <v>469</v>
      </c>
      <c r="C162" s="9" t="s">
        <v>21</v>
      </c>
      <c r="D162" s="9" t="s">
        <v>470</v>
      </c>
      <c r="E162" s="10" t="s">
        <v>95</v>
      </c>
      <c r="F162" s="11">
        <v>16.64</v>
      </c>
      <c r="G162" s="12">
        <v>96.4</v>
      </c>
      <c r="H162" s="13" t="s">
        <v>16</v>
      </c>
      <c r="I162" s="12">
        <f>TRUNC(TRUNC(G162 * K4, 2) + G162, 2)</f>
        <v>118.45</v>
      </c>
      <c r="J162" s="12">
        <f t="shared" si="2"/>
        <v>1971</v>
      </c>
      <c r="K162" s="13">
        <f>J162 / K3</f>
        <v>2.3632443491302529E-3</v>
      </c>
    </row>
    <row r="163" spans="1:11" ht="24" customHeight="1" x14ac:dyDescent="0.2">
      <c r="A163" s="9" t="s">
        <v>471</v>
      </c>
      <c r="B163" s="9" t="s">
        <v>472</v>
      </c>
      <c r="C163" s="9" t="s">
        <v>26</v>
      </c>
      <c r="D163" s="9" t="s">
        <v>473</v>
      </c>
      <c r="E163" s="10" t="s">
        <v>40</v>
      </c>
      <c r="F163" s="11">
        <v>20.8</v>
      </c>
      <c r="G163" s="12">
        <v>7.31</v>
      </c>
      <c r="H163" s="13" t="s">
        <v>16</v>
      </c>
      <c r="I163" s="12">
        <f>TRUNC(TRUNC(G163 * K4, 2) + G163, 2)</f>
        <v>8.98</v>
      </c>
      <c r="J163" s="12">
        <f t="shared" si="2"/>
        <v>186.78</v>
      </c>
      <c r="K163" s="13">
        <f>J163 / K3</f>
        <v>2.2395067454619412E-4</v>
      </c>
    </row>
    <row r="164" spans="1:11" ht="39" customHeight="1" x14ac:dyDescent="0.2">
      <c r="A164" s="9" t="s">
        <v>474</v>
      </c>
      <c r="B164" s="9" t="s">
        <v>475</v>
      </c>
      <c r="C164" s="9" t="s">
        <v>21</v>
      </c>
      <c r="D164" s="9" t="s">
        <v>476</v>
      </c>
      <c r="E164" s="10" t="s">
        <v>86</v>
      </c>
      <c r="F164" s="11">
        <v>3</v>
      </c>
      <c r="G164" s="12">
        <v>632.72</v>
      </c>
      <c r="H164" s="13" t="s">
        <v>16</v>
      </c>
      <c r="I164" s="12">
        <f>TRUNC(TRUNC(G164 * K4, 2) + G164, 2)</f>
        <v>777.48</v>
      </c>
      <c r="J164" s="12">
        <f t="shared" si="2"/>
        <v>2332.44</v>
      </c>
      <c r="K164" s="13">
        <f>J164 / K3</f>
        <v>2.7966137238383394E-3</v>
      </c>
    </row>
    <row r="165" spans="1:11" ht="26.1" customHeight="1" x14ac:dyDescent="0.2">
      <c r="A165" s="9" t="s">
        <v>477</v>
      </c>
      <c r="B165" s="9" t="s">
        <v>478</v>
      </c>
      <c r="C165" s="9" t="s">
        <v>21</v>
      </c>
      <c r="D165" s="9" t="s">
        <v>479</v>
      </c>
      <c r="E165" s="10" t="s">
        <v>86</v>
      </c>
      <c r="F165" s="11">
        <v>1</v>
      </c>
      <c r="G165" s="12">
        <v>324.82</v>
      </c>
      <c r="H165" s="13" t="s">
        <v>16</v>
      </c>
      <c r="I165" s="12">
        <f>TRUNC(TRUNC(G165 * K4, 2) + G165, 2)</f>
        <v>399.13</v>
      </c>
      <c r="J165" s="12">
        <f t="shared" si="2"/>
        <v>399.13</v>
      </c>
      <c r="K165" s="13">
        <f>J165 / K3</f>
        <v>4.7855997821834491E-4</v>
      </c>
    </row>
    <row r="166" spans="1:11" ht="51.95" customHeight="1" x14ac:dyDescent="0.2">
      <c r="A166" s="9" t="s">
        <v>480</v>
      </c>
      <c r="B166" s="9" t="s">
        <v>481</v>
      </c>
      <c r="C166" s="9" t="s">
        <v>21</v>
      </c>
      <c r="D166" s="9" t="s">
        <v>482</v>
      </c>
      <c r="E166" s="10" t="s">
        <v>86</v>
      </c>
      <c r="F166" s="11">
        <v>5</v>
      </c>
      <c r="G166" s="12">
        <v>72.67</v>
      </c>
      <c r="H166" s="13" t="s">
        <v>16</v>
      </c>
      <c r="I166" s="12">
        <f>TRUNC(TRUNC(G166 * K4, 2) + G166, 2)</f>
        <v>89.29</v>
      </c>
      <c r="J166" s="12">
        <f t="shared" si="2"/>
        <v>446.45</v>
      </c>
      <c r="K166" s="13">
        <f>J166 / K3</f>
        <v>5.3529702672207064E-4</v>
      </c>
    </row>
    <row r="167" spans="1:11" ht="24" customHeight="1" x14ac:dyDescent="0.2">
      <c r="A167" s="9" t="s">
        <v>483</v>
      </c>
      <c r="B167" s="9" t="s">
        <v>197</v>
      </c>
      <c r="C167" s="9" t="s">
        <v>26</v>
      </c>
      <c r="D167" s="9" t="s">
        <v>198</v>
      </c>
      <c r="E167" s="10" t="s">
        <v>95</v>
      </c>
      <c r="F167" s="11">
        <v>14.96</v>
      </c>
      <c r="G167" s="12">
        <v>22.45</v>
      </c>
      <c r="H167" s="13" t="s">
        <v>16</v>
      </c>
      <c r="I167" s="12">
        <f>TRUNC(TRUNC(G167 * K4, 2) + G167, 2)</f>
        <v>27.58</v>
      </c>
      <c r="J167" s="12">
        <f t="shared" si="2"/>
        <v>412.59</v>
      </c>
      <c r="K167" s="13">
        <f>J167 / K3</f>
        <v>4.9469862303787467E-4</v>
      </c>
    </row>
    <row r="168" spans="1:11" ht="24" customHeight="1" x14ac:dyDescent="0.2">
      <c r="A168" s="4" t="s">
        <v>484</v>
      </c>
      <c r="B168" s="4" t="s">
        <v>14</v>
      </c>
      <c r="C168" s="4"/>
      <c r="D168" s="4" t="s">
        <v>485</v>
      </c>
      <c r="E168" s="5"/>
      <c r="F168" s="6">
        <v>1</v>
      </c>
      <c r="G168" s="6" t="s">
        <v>16</v>
      </c>
      <c r="H168" s="8" t="s">
        <v>16</v>
      </c>
      <c r="I168" s="7">
        <f>J169 + J170 + J171 + J172 + J173 + J174 + J175 + J176 + J177 + J178 + J179 + J180 + J181 + J182 + J183 + J184 + J185</f>
        <v>22581.589999999997</v>
      </c>
      <c r="J168" s="7">
        <f t="shared" si="2"/>
        <v>22581.59</v>
      </c>
      <c r="K168" s="8">
        <f>J168 / K3</f>
        <v>2.7075502263762673E-2</v>
      </c>
    </row>
    <row r="169" spans="1:11" ht="51.95" customHeight="1" x14ac:dyDescent="0.2">
      <c r="A169" s="9" t="s">
        <v>486</v>
      </c>
      <c r="B169" s="9" t="s">
        <v>487</v>
      </c>
      <c r="C169" s="9" t="s">
        <v>21</v>
      </c>
      <c r="D169" s="9" t="s">
        <v>488</v>
      </c>
      <c r="E169" s="10" t="s">
        <v>86</v>
      </c>
      <c r="F169" s="11">
        <v>5</v>
      </c>
      <c r="G169" s="12">
        <v>573.03</v>
      </c>
      <c r="H169" s="13" t="s">
        <v>16</v>
      </c>
      <c r="I169" s="12">
        <f>TRUNC(TRUNC(G169 * K4, 2) + G169, 2)</f>
        <v>704.13</v>
      </c>
      <c r="J169" s="12">
        <f t="shared" si="2"/>
        <v>3520.65</v>
      </c>
      <c r="K169" s="13">
        <f>J169 / K3</f>
        <v>4.2212867670042746E-3</v>
      </c>
    </row>
    <row r="170" spans="1:11" ht="26.1" customHeight="1" x14ac:dyDescent="0.2">
      <c r="A170" s="9" t="s">
        <v>489</v>
      </c>
      <c r="B170" s="9" t="s">
        <v>490</v>
      </c>
      <c r="C170" s="9" t="s">
        <v>21</v>
      </c>
      <c r="D170" s="9" t="s">
        <v>491</v>
      </c>
      <c r="E170" s="10" t="s">
        <v>86</v>
      </c>
      <c r="F170" s="11">
        <v>5</v>
      </c>
      <c r="G170" s="12">
        <v>377.14</v>
      </c>
      <c r="H170" s="13" t="s">
        <v>16</v>
      </c>
      <c r="I170" s="12">
        <f>TRUNC(TRUNC(G170 * K4, 2) + G170, 2)</f>
        <v>463.42</v>
      </c>
      <c r="J170" s="12">
        <f t="shared" si="2"/>
        <v>2317.1</v>
      </c>
      <c r="K170" s="13">
        <f>J170 / K3</f>
        <v>2.7782209443783404E-3</v>
      </c>
    </row>
    <row r="171" spans="1:11" ht="39" customHeight="1" x14ac:dyDescent="0.2">
      <c r="A171" s="9" t="s">
        <v>492</v>
      </c>
      <c r="B171" s="9" t="s">
        <v>493</v>
      </c>
      <c r="C171" s="9" t="s">
        <v>21</v>
      </c>
      <c r="D171" s="9" t="s">
        <v>494</v>
      </c>
      <c r="E171" s="10" t="s">
        <v>86</v>
      </c>
      <c r="F171" s="11">
        <v>1</v>
      </c>
      <c r="G171" s="12">
        <v>96.05</v>
      </c>
      <c r="H171" s="13" t="s">
        <v>16</v>
      </c>
      <c r="I171" s="12">
        <f>TRUNC(TRUNC(G171 * K4, 2) + G171, 2)</f>
        <v>118.02</v>
      </c>
      <c r="J171" s="12">
        <f t="shared" si="2"/>
        <v>118.02</v>
      </c>
      <c r="K171" s="13">
        <f>J171 / K3</f>
        <v>1.4150689907881908E-4</v>
      </c>
    </row>
    <row r="172" spans="1:11" ht="51.95" customHeight="1" x14ac:dyDescent="0.2">
      <c r="A172" s="9" t="s">
        <v>495</v>
      </c>
      <c r="B172" s="9" t="s">
        <v>496</v>
      </c>
      <c r="C172" s="9" t="s">
        <v>26</v>
      </c>
      <c r="D172" s="9" t="s">
        <v>497</v>
      </c>
      <c r="E172" s="10" t="s">
        <v>60</v>
      </c>
      <c r="F172" s="11">
        <v>3</v>
      </c>
      <c r="G172" s="12">
        <v>592.89</v>
      </c>
      <c r="H172" s="13" t="s">
        <v>16</v>
      </c>
      <c r="I172" s="12">
        <f>TRUNC(TRUNC(G172 * K4, 2) + G172, 2)</f>
        <v>728.54</v>
      </c>
      <c r="J172" s="12">
        <f t="shared" si="2"/>
        <v>2185.62</v>
      </c>
      <c r="K172" s="13">
        <f>J172 / K3</f>
        <v>2.6205754004799912E-3</v>
      </c>
    </row>
    <row r="173" spans="1:11" ht="51.95" customHeight="1" x14ac:dyDescent="0.2">
      <c r="A173" s="9" t="s">
        <v>498</v>
      </c>
      <c r="B173" s="9" t="s">
        <v>499</v>
      </c>
      <c r="C173" s="9" t="s">
        <v>21</v>
      </c>
      <c r="D173" s="9" t="s">
        <v>500</v>
      </c>
      <c r="E173" s="10" t="s">
        <v>86</v>
      </c>
      <c r="F173" s="11">
        <v>3</v>
      </c>
      <c r="G173" s="12">
        <v>380.45</v>
      </c>
      <c r="H173" s="13" t="s">
        <v>16</v>
      </c>
      <c r="I173" s="12">
        <f>TRUNC(TRUNC(G173 * K4, 2) + G173, 2)</f>
        <v>467.49</v>
      </c>
      <c r="J173" s="12">
        <f t="shared" si="2"/>
        <v>1402.47</v>
      </c>
      <c r="K173" s="13">
        <f>J173 / K3</f>
        <v>1.6815724517121795E-3</v>
      </c>
    </row>
    <row r="174" spans="1:11" ht="39" customHeight="1" x14ac:dyDescent="0.2">
      <c r="A174" s="9" t="s">
        <v>501</v>
      </c>
      <c r="B174" s="9" t="s">
        <v>502</v>
      </c>
      <c r="C174" s="9" t="s">
        <v>26</v>
      </c>
      <c r="D174" s="9" t="s">
        <v>503</v>
      </c>
      <c r="E174" s="10" t="s">
        <v>86</v>
      </c>
      <c r="F174" s="11">
        <v>1</v>
      </c>
      <c r="G174" s="12">
        <v>2284.67</v>
      </c>
      <c r="H174" s="13" t="s">
        <v>16</v>
      </c>
      <c r="I174" s="12">
        <f>TRUNC(TRUNC(G174 * K4, 2) + G174, 2)</f>
        <v>2807.4</v>
      </c>
      <c r="J174" s="12">
        <f t="shared" si="2"/>
        <v>2807.4</v>
      </c>
      <c r="K174" s="13">
        <f>J174 / K3</f>
        <v>3.3660944625815686E-3</v>
      </c>
    </row>
    <row r="175" spans="1:11" ht="26.1" customHeight="1" x14ac:dyDescent="0.2">
      <c r="A175" s="9" t="s">
        <v>504</v>
      </c>
      <c r="B175" s="9" t="s">
        <v>505</v>
      </c>
      <c r="C175" s="9" t="s">
        <v>26</v>
      </c>
      <c r="D175" s="9" t="s">
        <v>506</v>
      </c>
      <c r="E175" s="10" t="s">
        <v>40</v>
      </c>
      <c r="F175" s="11">
        <v>3</v>
      </c>
      <c r="G175" s="12">
        <v>901.54</v>
      </c>
      <c r="H175" s="13" t="s">
        <v>16</v>
      </c>
      <c r="I175" s="12">
        <f>TRUNC(TRUNC(G175 * K4, 2) + G175, 2)</f>
        <v>1107.81</v>
      </c>
      <c r="J175" s="12">
        <f t="shared" si="2"/>
        <v>3323.43</v>
      </c>
      <c r="K175" s="13">
        <f>J175 / K3</f>
        <v>3.9848184511567511E-3</v>
      </c>
    </row>
    <row r="176" spans="1:11" ht="39" customHeight="1" x14ac:dyDescent="0.2">
      <c r="A176" s="9" t="s">
        <v>507</v>
      </c>
      <c r="B176" s="9" t="s">
        <v>508</v>
      </c>
      <c r="C176" s="9" t="s">
        <v>21</v>
      </c>
      <c r="D176" s="9" t="s">
        <v>509</v>
      </c>
      <c r="E176" s="10" t="s">
        <v>86</v>
      </c>
      <c r="F176" s="11">
        <v>3</v>
      </c>
      <c r="G176" s="12">
        <v>304.89999999999998</v>
      </c>
      <c r="H176" s="13" t="s">
        <v>16</v>
      </c>
      <c r="I176" s="12">
        <f>TRUNC(TRUNC(G176 * K4, 2) + G176, 2)</f>
        <v>374.66</v>
      </c>
      <c r="J176" s="12">
        <f t="shared" si="2"/>
        <v>1123.98</v>
      </c>
      <c r="K176" s="13">
        <f>J176 / K3</f>
        <v>1.3476607729758607E-3</v>
      </c>
    </row>
    <row r="177" spans="1:11" ht="39" customHeight="1" x14ac:dyDescent="0.2">
      <c r="A177" s="9" t="s">
        <v>510</v>
      </c>
      <c r="B177" s="9" t="s">
        <v>511</v>
      </c>
      <c r="C177" s="9" t="s">
        <v>26</v>
      </c>
      <c r="D177" s="9" t="s">
        <v>512</v>
      </c>
      <c r="E177" s="10" t="s">
        <v>513</v>
      </c>
      <c r="F177" s="11">
        <v>1</v>
      </c>
      <c r="G177" s="12">
        <v>431.2</v>
      </c>
      <c r="H177" s="13" t="s">
        <v>16</v>
      </c>
      <c r="I177" s="12">
        <f>TRUNC(TRUNC(G177 * K4, 2) + G177, 2)</f>
        <v>529.85</v>
      </c>
      <c r="J177" s="12">
        <f t="shared" si="2"/>
        <v>529.85</v>
      </c>
      <c r="K177" s="13">
        <f>J177 / K3</f>
        <v>6.3529427619820624E-4</v>
      </c>
    </row>
    <row r="178" spans="1:11" ht="39" customHeight="1" x14ac:dyDescent="0.2">
      <c r="A178" s="9" t="s">
        <v>514</v>
      </c>
      <c r="B178" s="9" t="s">
        <v>515</v>
      </c>
      <c r="C178" s="9" t="s">
        <v>26</v>
      </c>
      <c r="D178" s="9" t="s">
        <v>516</v>
      </c>
      <c r="E178" s="10" t="s">
        <v>517</v>
      </c>
      <c r="F178" s="11">
        <v>1</v>
      </c>
      <c r="G178" s="12">
        <v>412.07</v>
      </c>
      <c r="H178" s="13" t="s">
        <v>16</v>
      </c>
      <c r="I178" s="12">
        <f>TRUNC(TRUNC(G178 * K4, 2) + G178, 2)</f>
        <v>506.35</v>
      </c>
      <c r="J178" s="12">
        <f t="shared" si="2"/>
        <v>506.35</v>
      </c>
      <c r="K178" s="13">
        <f>J178 / K3</f>
        <v>6.0711759319234074E-4</v>
      </c>
    </row>
    <row r="179" spans="1:11" ht="39" customHeight="1" x14ac:dyDescent="0.2">
      <c r="A179" s="9" t="s">
        <v>518</v>
      </c>
      <c r="B179" s="9" t="s">
        <v>519</v>
      </c>
      <c r="C179" s="9" t="s">
        <v>21</v>
      </c>
      <c r="D179" s="9" t="s">
        <v>520</v>
      </c>
      <c r="E179" s="10" t="s">
        <v>86</v>
      </c>
      <c r="F179" s="11">
        <v>6</v>
      </c>
      <c r="G179" s="12">
        <v>60.54</v>
      </c>
      <c r="H179" s="13" t="s">
        <v>16</v>
      </c>
      <c r="I179" s="12">
        <f>TRUNC(TRUNC(G179 * K4, 2) + G179, 2)</f>
        <v>74.39</v>
      </c>
      <c r="J179" s="12">
        <f t="shared" si="2"/>
        <v>446.34</v>
      </c>
      <c r="K179" s="13">
        <f>J179 / K3</f>
        <v>5.3516513586544746E-4</v>
      </c>
    </row>
    <row r="180" spans="1:11" ht="26.1" customHeight="1" x14ac:dyDescent="0.2">
      <c r="A180" s="9" t="s">
        <v>521</v>
      </c>
      <c r="B180" s="9" t="s">
        <v>522</v>
      </c>
      <c r="C180" s="9" t="s">
        <v>21</v>
      </c>
      <c r="D180" s="9" t="s">
        <v>523</v>
      </c>
      <c r="E180" s="10" t="s">
        <v>40</v>
      </c>
      <c r="F180" s="11">
        <v>2.88</v>
      </c>
      <c r="G180" s="12">
        <v>662.61</v>
      </c>
      <c r="H180" s="13" t="s">
        <v>16</v>
      </c>
      <c r="I180" s="12">
        <f>TRUNC(TRUNC(G180 * K4, 2) + G180, 2)</f>
        <v>814.21</v>
      </c>
      <c r="J180" s="12">
        <f t="shared" si="2"/>
        <v>2344.92</v>
      </c>
      <c r="K180" s="13">
        <f>J180 / K3</f>
        <v>2.8115773410261353E-3</v>
      </c>
    </row>
    <row r="181" spans="1:11" ht="24" customHeight="1" x14ac:dyDescent="0.2">
      <c r="A181" s="9" t="s">
        <v>524</v>
      </c>
      <c r="B181" s="9" t="s">
        <v>525</v>
      </c>
      <c r="C181" s="9" t="s">
        <v>26</v>
      </c>
      <c r="D181" s="9" t="s">
        <v>526</v>
      </c>
      <c r="E181" s="10" t="s">
        <v>517</v>
      </c>
      <c r="F181" s="11">
        <v>6</v>
      </c>
      <c r="G181" s="12">
        <v>56.36</v>
      </c>
      <c r="H181" s="13" t="s">
        <v>16</v>
      </c>
      <c r="I181" s="12">
        <f>TRUNC(TRUNC(G181 * K4, 2) + G181, 2)</f>
        <v>69.25</v>
      </c>
      <c r="J181" s="12">
        <f t="shared" si="2"/>
        <v>415.5</v>
      </c>
      <c r="K181" s="13">
        <f>J181 / K3</f>
        <v>4.9818773569945208E-4</v>
      </c>
    </row>
    <row r="182" spans="1:11" ht="26.1" customHeight="1" x14ac:dyDescent="0.2">
      <c r="A182" s="9" t="s">
        <v>527</v>
      </c>
      <c r="B182" s="9" t="s">
        <v>528</v>
      </c>
      <c r="C182" s="9" t="s">
        <v>26</v>
      </c>
      <c r="D182" s="9" t="s">
        <v>529</v>
      </c>
      <c r="E182" s="10" t="s">
        <v>60</v>
      </c>
      <c r="F182" s="11">
        <v>6</v>
      </c>
      <c r="G182" s="12">
        <v>54.63</v>
      </c>
      <c r="H182" s="13" t="s">
        <v>16</v>
      </c>
      <c r="I182" s="12">
        <f>TRUNC(TRUNC(G182 * K4, 2) + G182, 2)</f>
        <v>67.12</v>
      </c>
      <c r="J182" s="12">
        <f t="shared" si="2"/>
        <v>402.72</v>
      </c>
      <c r="K182" s="13">
        <f>J182 / K3</f>
        <v>4.8286441617541119E-4</v>
      </c>
    </row>
    <row r="183" spans="1:11" ht="39" customHeight="1" x14ac:dyDescent="0.2">
      <c r="A183" s="9" t="s">
        <v>530</v>
      </c>
      <c r="B183" s="9" t="s">
        <v>531</v>
      </c>
      <c r="C183" s="9" t="s">
        <v>21</v>
      </c>
      <c r="D183" s="9" t="s">
        <v>532</v>
      </c>
      <c r="E183" s="10" t="s">
        <v>86</v>
      </c>
      <c r="F183" s="11">
        <v>6</v>
      </c>
      <c r="G183" s="12">
        <v>98.43</v>
      </c>
      <c r="H183" s="13" t="s">
        <v>16</v>
      </c>
      <c r="I183" s="12">
        <f>TRUNC(TRUNC(G183 * K4, 2) + G183, 2)</f>
        <v>120.95</v>
      </c>
      <c r="J183" s="12">
        <f t="shared" si="2"/>
        <v>725.7</v>
      </c>
      <c r="K183" s="13">
        <f>J183 / K3</f>
        <v>8.7011995137687695E-4</v>
      </c>
    </row>
    <row r="184" spans="1:11" ht="26.1" customHeight="1" x14ac:dyDescent="0.2">
      <c r="A184" s="9" t="s">
        <v>533</v>
      </c>
      <c r="B184" s="9" t="s">
        <v>534</v>
      </c>
      <c r="C184" s="9" t="s">
        <v>21</v>
      </c>
      <c r="D184" s="9" t="s">
        <v>535</v>
      </c>
      <c r="E184" s="10" t="s">
        <v>86</v>
      </c>
      <c r="F184" s="11">
        <v>6</v>
      </c>
      <c r="G184" s="12">
        <v>43.56</v>
      </c>
      <c r="H184" s="13" t="s">
        <v>16</v>
      </c>
      <c r="I184" s="12">
        <f>TRUNC(TRUNC(G184 * K4, 2) + G184, 2)</f>
        <v>53.52</v>
      </c>
      <c r="J184" s="12">
        <f t="shared" si="2"/>
        <v>321.12</v>
      </c>
      <c r="K184" s="13">
        <f>J184 / K3</f>
        <v>3.8502538071674621E-4</v>
      </c>
    </row>
    <row r="185" spans="1:11" ht="26.1" customHeight="1" x14ac:dyDescent="0.2">
      <c r="A185" s="9" t="s">
        <v>536</v>
      </c>
      <c r="B185" s="9" t="s">
        <v>537</v>
      </c>
      <c r="C185" s="9" t="s">
        <v>21</v>
      </c>
      <c r="D185" s="9" t="s">
        <v>538</v>
      </c>
      <c r="E185" s="10" t="s">
        <v>86</v>
      </c>
      <c r="F185" s="11">
        <v>6</v>
      </c>
      <c r="G185" s="12">
        <v>12.27</v>
      </c>
      <c r="H185" s="13" t="s">
        <v>16</v>
      </c>
      <c r="I185" s="12">
        <f>TRUNC(TRUNC(G185 * K4, 2) + G185, 2)</f>
        <v>15.07</v>
      </c>
      <c r="J185" s="12">
        <f t="shared" si="2"/>
        <v>90.42</v>
      </c>
      <c r="K185" s="13">
        <f>J185 / K3</f>
        <v>1.0841428414427065E-4</v>
      </c>
    </row>
    <row r="186" spans="1:11" ht="24" customHeight="1" x14ac:dyDescent="0.2">
      <c r="A186" s="4" t="s">
        <v>539</v>
      </c>
      <c r="B186" s="4" t="s">
        <v>14</v>
      </c>
      <c r="C186" s="4"/>
      <c r="D186" s="4" t="s">
        <v>540</v>
      </c>
      <c r="E186" s="5"/>
      <c r="F186" s="6">
        <v>1</v>
      </c>
      <c r="G186" s="6" t="s">
        <v>16</v>
      </c>
      <c r="H186" s="8" t="s">
        <v>16</v>
      </c>
      <c r="I186" s="7">
        <f>J187 + J188 + J189 + J190 + J191</f>
        <v>2446.8199999999997</v>
      </c>
      <c r="J186" s="7">
        <f t="shared" si="2"/>
        <v>2446.8200000000002</v>
      </c>
      <c r="K186" s="8">
        <f>J186 / K3</f>
        <v>2.9337562345707184E-3</v>
      </c>
    </row>
    <row r="187" spans="1:11" ht="39" customHeight="1" x14ac:dyDescent="0.2">
      <c r="A187" s="9" t="s">
        <v>541</v>
      </c>
      <c r="B187" s="9" t="s">
        <v>542</v>
      </c>
      <c r="C187" s="9" t="s">
        <v>21</v>
      </c>
      <c r="D187" s="9" t="s">
        <v>543</v>
      </c>
      <c r="E187" s="10" t="s">
        <v>44</v>
      </c>
      <c r="F187" s="11">
        <v>7</v>
      </c>
      <c r="G187" s="12">
        <v>27.17</v>
      </c>
      <c r="H187" s="13" t="s">
        <v>16</v>
      </c>
      <c r="I187" s="12">
        <f>TRUNC(TRUNC(G187 * K4, 2) + G187, 2)</f>
        <v>33.380000000000003</v>
      </c>
      <c r="J187" s="12">
        <f t="shared" si="2"/>
        <v>233.66</v>
      </c>
      <c r="K187" s="13">
        <f>J187 / K3</f>
        <v>2.8016015962342711E-4</v>
      </c>
    </row>
    <row r="188" spans="1:11" ht="78" customHeight="1" x14ac:dyDescent="0.2">
      <c r="A188" s="9" t="s">
        <v>544</v>
      </c>
      <c r="B188" s="9" t="s">
        <v>545</v>
      </c>
      <c r="C188" s="9" t="s">
        <v>21</v>
      </c>
      <c r="D188" s="9" t="s">
        <v>546</v>
      </c>
      <c r="E188" s="10" t="s">
        <v>44</v>
      </c>
      <c r="F188" s="11">
        <v>3</v>
      </c>
      <c r="G188" s="12">
        <v>26.26</v>
      </c>
      <c r="H188" s="13" t="s">
        <v>16</v>
      </c>
      <c r="I188" s="12">
        <f>TRUNC(TRUNC(G188 * K4, 2) + G188, 2)</f>
        <v>32.26</v>
      </c>
      <c r="J188" s="12">
        <f t="shared" si="2"/>
        <v>96.78</v>
      </c>
      <c r="K188" s="13">
        <f>J188 / K3</f>
        <v>1.160399736726666E-4</v>
      </c>
    </row>
    <row r="189" spans="1:11" ht="39" customHeight="1" x14ac:dyDescent="0.2">
      <c r="A189" s="9" t="s">
        <v>547</v>
      </c>
      <c r="B189" s="9" t="s">
        <v>548</v>
      </c>
      <c r="C189" s="9" t="s">
        <v>21</v>
      </c>
      <c r="D189" s="9" t="s">
        <v>549</v>
      </c>
      <c r="E189" s="10" t="s">
        <v>86</v>
      </c>
      <c r="F189" s="11">
        <v>2</v>
      </c>
      <c r="G189" s="12">
        <v>803.2</v>
      </c>
      <c r="H189" s="13" t="s">
        <v>16</v>
      </c>
      <c r="I189" s="12">
        <f>TRUNC(TRUNC(G189 * K4, 2) + G189, 2)</f>
        <v>986.97</v>
      </c>
      <c r="J189" s="12">
        <f t="shared" si="2"/>
        <v>1973.94</v>
      </c>
      <c r="K189" s="13">
        <f>J189 / K3</f>
        <v>2.3667694320254548E-3</v>
      </c>
    </row>
    <row r="190" spans="1:11" ht="24" customHeight="1" x14ac:dyDescent="0.2">
      <c r="A190" s="9" t="s">
        <v>550</v>
      </c>
      <c r="B190" s="9" t="s">
        <v>469</v>
      </c>
      <c r="C190" s="9" t="s">
        <v>21</v>
      </c>
      <c r="D190" s="9" t="s">
        <v>470</v>
      </c>
      <c r="E190" s="10" t="s">
        <v>95</v>
      </c>
      <c r="F190" s="11">
        <v>1</v>
      </c>
      <c r="G190" s="12">
        <v>96.4</v>
      </c>
      <c r="H190" s="13" t="s">
        <v>16</v>
      </c>
      <c r="I190" s="12">
        <f>TRUNC(TRUNC(G190 * K4, 2) + G190, 2)</f>
        <v>118.45</v>
      </c>
      <c r="J190" s="12">
        <f t="shared" si="2"/>
        <v>118.45</v>
      </c>
      <c r="K190" s="13">
        <f>J190 / K3</f>
        <v>1.4202247242743707E-4</v>
      </c>
    </row>
    <row r="191" spans="1:11" ht="24" customHeight="1" x14ac:dyDescent="0.2">
      <c r="A191" s="9" t="s">
        <v>551</v>
      </c>
      <c r="B191" s="9" t="s">
        <v>197</v>
      </c>
      <c r="C191" s="9" t="s">
        <v>26</v>
      </c>
      <c r="D191" s="9" t="s">
        <v>198</v>
      </c>
      <c r="E191" s="10" t="s">
        <v>95</v>
      </c>
      <c r="F191" s="11">
        <v>0.87</v>
      </c>
      <c r="G191" s="12">
        <v>22.45</v>
      </c>
      <c r="H191" s="13" t="s">
        <v>16</v>
      </c>
      <c r="I191" s="12">
        <f>TRUNC(TRUNC(G191 * K4, 2) + G191, 2)</f>
        <v>27.58</v>
      </c>
      <c r="J191" s="12">
        <f t="shared" si="2"/>
        <v>23.99</v>
      </c>
      <c r="K191" s="13">
        <f>J191 / K3</f>
        <v>2.8764196821732501E-5</v>
      </c>
    </row>
    <row r="192" spans="1:11" ht="24" customHeight="1" x14ac:dyDescent="0.2">
      <c r="A192" s="4" t="s">
        <v>552</v>
      </c>
      <c r="B192" s="4" t="s">
        <v>14</v>
      </c>
      <c r="C192" s="4"/>
      <c r="D192" s="4" t="s">
        <v>553</v>
      </c>
      <c r="E192" s="5"/>
      <c r="F192" s="6">
        <v>1</v>
      </c>
      <c r="G192" s="6" t="s">
        <v>16</v>
      </c>
      <c r="H192" s="8" t="s">
        <v>16</v>
      </c>
      <c r="I192" s="7">
        <f>J193 + J237 + J253</f>
        <v>119302.33</v>
      </c>
      <c r="J192" s="7">
        <f t="shared" si="2"/>
        <v>119302.33</v>
      </c>
      <c r="K192" s="8">
        <f>J192 / K3</f>
        <v>0.143044422734943</v>
      </c>
    </row>
    <row r="193" spans="1:11" ht="24" customHeight="1" x14ac:dyDescent="0.2">
      <c r="A193" s="4" t="s">
        <v>554</v>
      </c>
      <c r="B193" s="4" t="s">
        <v>14</v>
      </c>
      <c r="C193" s="4"/>
      <c r="D193" s="4" t="s">
        <v>555</v>
      </c>
      <c r="E193" s="5"/>
      <c r="F193" s="6">
        <v>1</v>
      </c>
      <c r="G193" s="6" t="s">
        <v>16</v>
      </c>
      <c r="H193" s="8" t="s">
        <v>16</v>
      </c>
      <c r="I193" s="7">
        <f>J194 + J195 + J196 + J197 + J198 + J199 + J200 + J201 + J202 + J203 + J204 + J205 + J206 + J207 + J208 + J209 + J210 + J211 + J212 + J213 + J214 + J215 + J216 + J217 + J218 + J219 + J220 + J221 + J222 + J223 + J224 + J225 + J226 + J227 + J228 + J229 + J230 + J231 + J232 + J233 + J234 + J235 + J236</f>
        <v>103663.44</v>
      </c>
      <c r="J193" s="7">
        <f t="shared" si="2"/>
        <v>103663.44</v>
      </c>
      <c r="K193" s="8">
        <f>J193 / K3</f>
        <v>0.12429327183734298</v>
      </c>
    </row>
    <row r="194" spans="1:11" ht="39" customHeight="1" x14ac:dyDescent="0.2">
      <c r="A194" s="9" t="s">
        <v>556</v>
      </c>
      <c r="B194" s="9" t="s">
        <v>557</v>
      </c>
      <c r="C194" s="9" t="s">
        <v>21</v>
      </c>
      <c r="D194" s="9" t="s">
        <v>558</v>
      </c>
      <c r="E194" s="10" t="s">
        <v>44</v>
      </c>
      <c r="F194" s="11">
        <v>332</v>
      </c>
      <c r="G194" s="12">
        <v>17.510000000000002</v>
      </c>
      <c r="H194" s="13" t="s">
        <v>16</v>
      </c>
      <c r="I194" s="12">
        <f>TRUNC(TRUNC(G194 * K4, 2) + G194, 2)</f>
        <v>21.51</v>
      </c>
      <c r="J194" s="12">
        <f t="shared" si="2"/>
        <v>7141.32</v>
      </c>
      <c r="K194" s="13">
        <f>J194 / K3</f>
        <v>8.5624982929126611E-3</v>
      </c>
    </row>
    <row r="195" spans="1:11" ht="39" customHeight="1" x14ac:dyDescent="0.2">
      <c r="A195" s="9" t="s">
        <v>559</v>
      </c>
      <c r="B195" s="9" t="s">
        <v>560</v>
      </c>
      <c r="C195" s="9" t="s">
        <v>21</v>
      </c>
      <c r="D195" s="9" t="s">
        <v>561</v>
      </c>
      <c r="E195" s="10" t="s">
        <v>44</v>
      </c>
      <c r="F195" s="11">
        <v>2670</v>
      </c>
      <c r="G195" s="12">
        <v>4.67</v>
      </c>
      <c r="H195" s="13" t="s">
        <v>16</v>
      </c>
      <c r="I195" s="12">
        <f>TRUNC(TRUNC(G195 * K4, 2) + G195, 2)</f>
        <v>5.73</v>
      </c>
      <c r="J195" s="12">
        <f t="shared" si="2"/>
        <v>15299.1</v>
      </c>
      <c r="K195" s="13">
        <f>J195 / K3</f>
        <v>1.8343740041490943E-2</v>
      </c>
    </row>
    <row r="196" spans="1:11" ht="39" customHeight="1" x14ac:dyDescent="0.2">
      <c r="A196" s="9" t="s">
        <v>562</v>
      </c>
      <c r="B196" s="9" t="s">
        <v>563</v>
      </c>
      <c r="C196" s="9" t="s">
        <v>21</v>
      </c>
      <c r="D196" s="9" t="s">
        <v>564</v>
      </c>
      <c r="E196" s="10" t="s">
        <v>44</v>
      </c>
      <c r="F196" s="11">
        <v>2020</v>
      </c>
      <c r="G196" s="12">
        <v>7.18</v>
      </c>
      <c r="H196" s="13" t="s">
        <v>16</v>
      </c>
      <c r="I196" s="12">
        <f>TRUNC(TRUNC(G196 * K4, 2) + G196, 2)</f>
        <v>8.82</v>
      </c>
      <c r="J196" s="12">
        <f t="shared" si="2"/>
        <v>17816.400000000001</v>
      </c>
      <c r="K196" s="13">
        <f>J196 / K3</f>
        <v>2.1362002344923511E-2</v>
      </c>
    </row>
    <row r="197" spans="1:11" ht="39" customHeight="1" x14ac:dyDescent="0.2">
      <c r="A197" s="9" t="s">
        <v>565</v>
      </c>
      <c r="B197" s="9" t="s">
        <v>566</v>
      </c>
      <c r="C197" s="9" t="s">
        <v>21</v>
      </c>
      <c r="D197" s="9" t="s">
        <v>567</v>
      </c>
      <c r="E197" s="10" t="s">
        <v>44</v>
      </c>
      <c r="F197" s="11">
        <v>44.88</v>
      </c>
      <c r="G197" s="12">
        <v>10.029999999999999</v>
      </c>
      <c r="H197" s="13" t="s">
        <v>16</v>
      </c>
      <c r="I197" s="12">
        <f>TRUNC(TRUNC(G197 * K4, 2) + G197, 2)</f>
        <v>12.32</v>
      </c>
      <c r="J197" s="12">
        <f t="shared" si="2"/>
        <v>552.91999999999996</v>
      </c>
      <c r="K197" s="13">
        <f>J197 / K3</f>
        <v>6.6295538585545372E-4</v>
      </c>
    </row>
    <row r="198" spans="1:11" ht="39" customHeight="1" x14ac:dyDescent="0.2">
      <c r="A198" s="9" t="s">
        <v>568</v>
      </c>
      <c r="B198" s="9" t="s">
        <v>569</v>
      </c>
      <c r="C198" s="9" t="s">
        <v>21</v>
      </c>
      <c r="D198" s="9" t="s">
        <v>570</v>
      </c>
      <c r="E198" s="10" t="s">
        <v>86</v>
      </c>
      <c r="F198" s="11">
        <v>46</v>
      </c>
      <c r="G198" s="12">
        <v>12.56</v>
      </c>
      <c r="H198" s="13" t="s">
        <v>16</v>
      </c>
      <c r="I198" s="12">
        <f>TRUNC(TRUNC(G198 * K4, 2) + G198, 2)</f>
        <v>15.43</v>
      </c>
      <c r="J198" s="12">
        <f t="shared" ref="J198:J261" si="3">TRUNC(F198 * I198,2)</f>
        <v>709.78</v>
      </c>
      <c r="K198" s="13">
        <f>J198 / K3</f>
        <v>8.5103174740013736E-4</v>
      </c>
    </row>
    <row r="199" spans="1:11" ht="39" customHeight="1" x14ac:dyDescent="0.2">
      <c r="A199" s="9" t="s">
        <v>571</v>
      </c>
      <c r="B199" s="9" t="s">
        <v>572</v>
      </c>
      <c r="C199" s="9" t="s">
        <v>21</v>
      </c>
      <c r="D199" s="9" t="s">
        <v>573</v>
      </c>
      <c r="E199" s="10" t="s">
        <v>86</v>
      </c>
      <c r="F199" s="11">
        <v>24</v>
      </c>
      <c r="G199" s="12">
        <v>20.11</v>
      </c>
      <c r="H199" s="13" t="s">
        <v>16</v>
      </c>
      <c r="I199" s="12">
        <f>TRUNC(TRUNC(G199 * K4, 2) + G199, 2)</f>
        <v>24.71</v>
      </c>
      <c r="J199" s="12">
        <f t="shared" si="3"/>
        <v>593.04</v>
      </c>
      <c r="K199" s="13">
        <f>J199 / K3</f>
        <v>7.110595782892973E-4</v>
      </c>
    </row>
    <row r="200" spans="1:11" ht="39" customHeight="1" x14ac:dyDescent="0.2">
      <c r="A200" s="9" t="s">
        <v>574</v>
      </c>
      <c r="B200" s="9" t="s">
        <v>575</v>
      </c>
      <c r="C200" s="9" t="s">
        <v>21</v>
      </c>
      <c r="D200" s="9" t="s">
        <v>576</v>
      </c>
      <c r="E200" s="10" t="s">
        <v>86</v>
      </c>
      <c r="F200" s="11">
        <v>28</v>
      </c>
      <c r="G200" s="12">
        <v>35.520000000000003</v>
      </c>
      <c r="H200" s="13" t="s">
        <v>16</v>
      </c>
      <c r="I200" s="12">
        <f>TRUNC(TRUNC(G200 * K4, 2) + G200, 2)</f>
        <v>43.64</v>
      </c>
      <c r="J200" s="12">
        <f t="shared" si="3"/>
        <v>1221.92</v>
      </c>
      <c r="K200" s="13">
        <f>J200 / K3</f>
        <v>1.4650915956820085E-3</v>
      </c>
    </row>
    <row r="201" spans="1:11" ht="39" customHeight="1" x14ac:dyDescent="0.2">
      <c r="A201" s="9" t="s">
        <v>577</v>
      </c>
      <c r="B201" s="9" t="s">
        <v>578</v>
      </c>
      <c r="C201" s="9" t="s">
        <v>21</v>
      </c>
      <c r="D201" s="9" t="s">
        <v>579</v>
      </c>
      <c r="E201" s="10" t="s">
        <v>86</v>
      </c>
      <c r="F201" s="11">
        <v>2</v>
      </c>
      <c r="G201" s="12">
        <v>58.2</v>
      </c>
      <c r="H201" s="13" t="s">
        <v>16</v>
      </c>
      <c r="I201" s="12">
        <f>TRUNC(TRUNC(G201 * K4, 2) + G201, 2)</f>
        <v>71.510000000000005</v>
      </c>
      <c r="J201" s="12">
        <f t="shared" si="3"/>
        <v>143.02000000000001</v>
      </c>
      <c r="K201" s="13">
        <f>J201 / K3</f>
        <v>1.7148209376591008E-4</v>
      </c>
    </row>
    <row r="202" spans="1:11" ht="39" customHeight="1" x14ac:dyDescent="0.2">
      <c r="A202" s="9" t="s">
        <v>580</v>
      </c>
      <c r="B202" s="9" t="s">
        <v>581</v>
      </c>
      <c r="C202" s="9" t="s">
        <v>21</v>
      </c>
      <c r="D202" s="9" t="s">
        <v>582</v>
      </c>
      <c r="E202" s="10" t="s">
        <v>86</v>
      </c>
      <c r="F202" s="11">
        <v>10</v>
      </c>
      <c r="G202" s="12">
        <v>29.78</v>
      </c>
      <c r="H202" s="13" t="s">
        <v>16</v>
      </c>
      <c r="I202" s="12">
        <f>TRUNC(TRUNC(G202 * K4, 2) + G202, 2)</f>
        <v>36.590000000000003</v>
      </c>
      <c r="J202" s="12">
        <f t="shared" si="3"/>
        <v>365.9</v>
      </c>
      <c r="K202" s="13">
        <f>J202 / K3</f>
        <v>4.3871694944026352E-4</v>
      </c>
    </row>
    <row r="203" spans="1:11" ht="24" customHeight="1" x14ac:dyDescent="0.2">
      <c r="A203" s="9" t="s">
        <v>583</v>
      </c>
      <c r="B203" s="9" t="s">
        <v>584</v>
      </c>
      <c r="C203" s="9" t="s">
        <v>26</v>
      </c>
      <c r="D203" s="9" t="s">
        <v>585</v>
      </c>
      <c r="E203" s="10" t="s">
        <v>86</v>
      </c>
      <c r="F203" s="11">
        <v>14</v>
      </c>
      <c r="G203" s="12">
        <v>7.74</v>
      </c>
      <c r="H203" s="13" t="s">
        <v>16</v>
      </c>
      <c r="I203" s="12">
        <f>TRUNC(TRUNC(G203 * K4, 2) + G203, 2)</f>
        <v>9.51</v>
      </c>
      <c r="J203" s="12">
        <f t="shared" si="3"/>
        <v>133.13999999999999</v>
      </c>
      <c r="K203" s="13">
        <f>J203 / K3</f>
        <v>1.5963589682557169E-4</v>
      </c>
    </row>
    <row r="204" spans="1:11" ht="24" customHeight="1" x14ac:dyDescent="0.2">
      <c r="A204" s="9" t="s">
        <v>586</v>
      </c>
      <c r="B204" s="9" t="s">
        <v>587</v>
      </c>
      <c r="C204" s="9" t="s">
        <v>26</v>
      </c>
      <c r="D204" s="9" t="s">
        <v>588</v>
      </c>
      <c r="E204" s="10" t="s">
        <v>86</v>
      </c>
      <c r="F204" s="11">
        <v>4</v>
      </c>
      <c r="G204" s="12">
        <v>9.85</v>
      </c>
      <c r="H204" s="13" t="s">
        <v>16</v>
      </c>
      <c r="I204" s="12">
        <f>TRUNC(TRUNC(G204 * K4, 2) + G204, 2)</f>
        <v>12.1</v>
      </c>
      <c r="J204" s="12">
        <f t="shared" si="3"/>
        <v>48.4</v>
      </c>
      <c r="K204" s="13">
        <f>J204 / K3</f>
        <v>5.8031976914208132E-5</v>
      </c>
    </row>
    <row r="205" spans="1:11" ht="39" customHeight="1" x14ac:dyDescent="0.2">
      <c r="A205" s="9" t="s">
        <v>589</v>
      </c>
      <c r="B205" s="9" t="s">
        <v>590</v>
      </c>
      <c r="C205" s="9" t="s">
        <v>21</v>
      </c>
      <c r="D205" s="9" t="s">
        <v>591</v>
      </c>
      <c r="E205" s="10" t="s">
        <v>86</v>
      </c>
      <c r="F205" s="11">
        <v>20</v>
      </c>
      <c r="G205" s="12">
        <v>47.53</v>
      </c>
      <c r="H205" s="13" t="s">
        <v>16</v>
      </c>
      <c r="I205" s="12">
        <f>TRUNC(TRUNC(G205 * K4, 2) + G205, 2)</f>
        <v>58.4</v>
      </c>
      <c r="J205" s="12">
        <f t="shared" si="3"/>
        <v>1168</v>
      </c>
      <c r="K205" s="13">
        <f>J205 / K3</f>
        <v>1.4004410957808905E-3</v>
      </c>
    </row>
    <row r="206" spans="1:11" ht="39" customHeight="1" x14ac:dyDescent="0.2">
      <c r="A206" s="9" t="s">
        <v>592</v>
      </c>
      <c r="B206" s="9" t="s">
        <v>593</v>
      </c>
      <c r="C206" s="9" t="s">
        <v>21</v>
      </c>
      <c r="D206" s="9" t="s">
        <v>594</v>
      </c>
      <c r="E206" s="10" t="s">
        <v>86</v>
      </c>
      <c r="F206" s="11">
        <v>27</v>
      </c>
      <c r="G206" s="12">
        <v>31.08</v>
      </c>
      <c r="H206" s="13" t="s">
        <v>16</v>
      </c>
      <c r="I206" s="12">
        <f>TRUNC(TRUNC(G206 * K4, 2) + G206, 2)</f>
        <v>38.19</v>
      </c>
      <c r="J206" s="12">
        <f t="shared" si="3"/>
        <v>1031.1300000000001</v>
      </c>
      <c r="K206" s="13">
        <f>J206 / K3</f>
        <v>1.236332899908005E-3</v>
      </c>
    </row>
    <row r="207" spans="1:11" ht="39" customHeight="1" x14ac:dyDescent="0.2">
      <c r="A207" s="9" t="s">
        <v>595</v>
      </c>
      <c r="B207" s="9" t="s">
        <v>596</v>
      </c>
      <c r="C207" s="9" t="s">
        <v>21</v>
      </c>
      <c r="D207" s="9" t="s">
        <v>597</v>
      </c>
      <c r="E207" s="10" t="s">
        <v>86</v>
      </c>
      <c r="F207" s="11">
        <v>2</v>
      </c>
      <c r="G207" s="12">
        <v>35.54</v>
      </c>
      <c r="H207" s="13" t="s">
        <v>16</v>
      </c>
      <c r="I207" s="12">
        <f>TRUNC(TRUNC(G207 * K4, 2) + G207, 2)</f>
        <v>43.67</v>
      </c>
      <c r="J207" s="12">
        <f t="shared" si="3"/>
        <v>87.34</v>
      </c>
      <c r="K207" s="13">
        <f>J207 / K3</f>
        <v>1.0472134015882105E-4</v>
      </c>
    </row>
    <row r="208" spans="1:11" ht="39" customHeight="1" x14ac:dyDescent="0.2">
      <c r="A208" s="9" t="s">
        <v>598</v>
      </c>
      <c r="B208" s="9" t="s">
        <v>599</v>
      </c>
      <c r="C208" s="9" t="s">
        <v>21</v>
      </c>
      <c r="D208" s="9" t="s">
        <v>600</v>
      </c>
      <c r="E208" s="10" t="s">
        <v>86</v>
      </c>
      <c r="F208" s="11">
        <v>1</v>
      </c>
      <c r="G208" s="12">
        <v>37.159999999999997</v>
      </c>
      <c r="H208" s="13" t="s">
        <v>16</v>
      </c>
      <c r="I208" s="12">
        <f>TRUNC(TRUNC(G208 * K4, 2) + G208, 2)</f>
        <v>45.66</v>
      </c>
      <c r="J208" s="12">
        <f t="shared" si="3"/>
        <v>45.66</v>
      </c>
      <c r="K208" s="13">
        <f>J208 / K3</f>
        <v>5.4746695576502959E-5</v>
      </c>
    </row>
    <row r="209" spans="1:11" ht="39" customHeight="1" x14ac:dyDescent="0.2">
      <c r="A209" s="9" t="s">
        <v>601</v>
      </c>
      <c r="B209" s="9" t="s">
        <v>602</v>
      </c>
      <c r="C209" s="9" t="s">
        <v>21</v>
      </c>
      <c r="D209" s="9" t="s">
        <v>603</v>
      </c>
      <c r="E209" s="10" t="s">
        <v>86</v>
      </c>
      <c r="F209" s="11">
        <v>9</v>
      </c>
      <c r="G209" s="12">
        <v>47.09</v>
      </c>
      <c r="H209" s="13" t="s">
        <v>16</v>
      </c>
      <c r="I209" s="12">
        <f>TRUNC(TRUNC(G209 * K4, 2) + G209, 2)</f>
        <v>57.86</v>
      </c>
      <c r="J209" s="12">
        <f t="shared" si="3"/>
        <v>520.74</v>
      </c>
      <c r="K209" s="13">
        <f>J209 / K3</f>
        <v>6.2437131525423025E-4</v>
      </c>
    </row>
    <row r="210" spans="1:11" ht="39" customHeight="1" x14ac:dyDescent="0.2">
      <c r="A210" s="9" t="s">
        <v>604</v>
      </c>
      <c r="B210" s="9" t="s">
        <v>605</v>
      </c>
      <c r="C210" s="9" t="s">
        <v>21</v>
      </c>
      <c r="D210" s="9" t="s">
        <v>606</v>
      </c>
      <c r="E210" s="10" t="s">
        <v>44</v>
      </c>
      <c r="F210" s="11">
        <v>27.28</v>
      </c>
      <c r="G210" s="12">
        <v>88.12</v>
      </c>
      <c r="H210" s="13" t="s">
        <v>16</v>
      </c>
      <c r="I210" s="12">
        <f>TRUNC(TRUNC(G210 * K4, 2) + G210, 2)</f>
        <v>108.28</v>
      </c>
      <c r="J210" s="12">
        <f t="shared" si="3"/>
        <v>2953.87</v>
      </c>
      <c r="K210" s="13">
        <f>J210 / K3</f>
        <v>3.541713133214297E-3</v>
      </c>
    </row>
    <row r="211" spans="1:11" ht="39" customHeight="1" x14ac:dyDescent="0.2">
      <c r="A211" s="9" t="s">
        <v>607</v>
      </c>
      <c r="B211" s="9" t="s">
        <v>608</v>
      </c>
      <c r="C211" s="9" t="s">
        <v>21</v>
      </c>
      <c r="D211" s="9" t="s">
        <v>609</v>
      </c>
      <c r="E211" s="10" t="s">
        <v>86</v>
      </c>
      <c r="F211" s="11">
        <v>2</v>
      </c>
      <c r="G211" s="12">
        <v>77.569999999999993</v>
      </c>
      <c r="H211" s="13" t="s">
        <v>16</v>
      </c>
      <c r="I211" s="12">
        <f>TRUNC(TRUNC(G211 * K4, 2) + G211, 2)</f>
        <v>95.31</v>
      </c>
      <c r="J211" s="12">
        <f t="shared" si="3"/>
        <v>190.62</v>
      </c>
      <c r="K211" s="13">
        <f>J211 / K3</f>
        <v>2.285548644501313E-4</v>
      </c>
    </row>
    <row r="212" spans="1:11" ht="26.1" customHeight="1" x14ac:dyDescent="0.2">
      <c r="A212" s="9" t="s">
        <v>610</v>
      </c>
      <c r="B212" s="9" t="s">
        <v>611</v>
      </c>
      <c r="C212" s="9" t="s">
        <v>26</v>
      </c>
      <c r="D212" s="9" t="s">
        <v>612</v>
      </c>
      <c r="E212" s="10" t="s">
        <v>86</v>
      </c>
      <c r="F212" s="11">
        <v>1</v>
      </c>
      <c r="G212" s="12">
        <v>16.079999999999998</v>
      </c>
      <c r="H212" s="13" t="s">
        <v>16</v>
      </c>
      <c r="I212" s="12">
        <f>TRUNC(TRUNC(G212 * K4, 2) + G212, 2)</f>
        <v>19.75</v>
      </c>
      <c r="J212" s="12">
        <f t="shared" si="3"/>
        <v>19.75</v>
      </c>
      <c r="K212" s="13">
        <f>J212 / K3</f>
        <v>2.3680403802801872E-5</v>
      </c>
    </row>
    <row r="213" spans="1:11" ht="39" customHeight="1" x14ac:dyDescent="0.2">
      <c r="A213" s="9" t="s">
        <v>613</v>
      </c>
      <c r="B213" s="9" t="s">
        <v>614</v>
      </c>
      <c r="C213" s="9" t="s">
        <v>26</v>
      </c>
      <c r="D213" s="9" t="s">
        <v>615</v>
      </c>
      <c r="E213" s="10" t="s">
        <v>86</v>
      </c>
      <c r="F213" s="11">
        <v>27</v>
      </c>
      <c r="G213" s="12">
        <v>12.96</v>
      </c>
      <c r="H213" s="13" t="s">
        <v>16</v>
      </c>
      <c r="I213" s="12">
        <f>TRUNC(TRUNC(G213 * K4, 2) + G213, 2)</f>
        <v>15.92</v>
      </c>
      <c r="J213" s="12">
        <f t="shared" si="3"/>
        <v>429.84</v>
      </c>
      <c r="K213" s="13">
        <f>J213 / K3</f>
        <v>5.1538150737196744E-4</v>
      </c>
    </row>
    <row r="214" spans="1:11" ht="39" customHeight="1" x14ac:dyDescent="0.2">
      <c r="A214" s="9" t="s">
        <v>616</v>
      </c>
      <c r="B214" s="9" t="s">
        <v>617</v>
      </c>
      <c r="C214" s="9" t="s">
        <v>21</v>
      </c>
      <c r="D214" s="9" t="s">
        <v>618</v>
      </c>
      <c r="E214" s="10" t="s">
        <v>44</v>
      </c>
      <c r="F214" s="11">
        <v>500</v>
      </c>
      <c r="G214" s="12">
        <v>15.07</v>
      </c>
      <c r="H214" s="13" t="s">
        <v>16</v>
      </c>
      <c r="I214" s="12">
        <f>TRUNC(TRUNC(G214 * K4, 2) + G214, 2)</f>
        <v>18.510000000000002</v>
      </c>
      <c r="J214" s="12">
        <f t="shared" si="3"/>
        <v>9255</v>
      </c>
      <c r="K214" s="13">
        <f>J214 / K3</f>
        <v>1.109681707316108E-2</v>
      </c>
    </row>
    <row r="215" spans="1:11" ht="39" customHeight="1" x14ac:dyDescent="0.2">
      <c r="A215" s="9" t="s">
        <v>619</v>
      </c>
      <c r="B215" s="9" t="s">
        <v>620</v>
      </c>
      <c r="C215" s="9" t="s">
        <v>21</v>
      </c>
      <c r="D215" s="9" t="s">
        <v>621</v>
      </c>
      <c r="E215" s="10" t="s">
        <v>44</v>
      </c>
      <c r="F215" s="11">
        <v>12.65</v>
      </c>
      <c r="G215" s="12">
        <v>18.82</v>
      </c>
      <c r="H215" s="13" t="s">
        <v>16</v>
      </c>
      <c r="I215" s="12">
        <f>TRUNC(TRUNC(G215 * K4, 2) + G215, 2)</f>
        <v>23.12</v>
      </c>
      <c r="J215" s="12">
        <f t="shared" si="3"/>
        <v>292.45999999999998</v>
      </c>
      <c r="K215" s="13">
        <f>J215 / K3</f>
        <v>3.506618175274651E-4</v>
      </c>
    </row>
    <row r="216" spans="1:11" ht="39" customHeight="1" x14ac:dyDescent="0.2">
      <c r="A216" s="9" t="s">
        <v>622</v>
      </c>
      <c r="B216" s="9" t="s">
        <v>623</v>
      </c>
      <c r="C216" s="9" t="s">
        <v>26</v>
      </c>
      <c r="D216" s="9" t="s">
        <v>624</v>
      </c>
      <c r="E216" s="10" t="s">
        <v>86</v>
      </c>
      <c r="F216" s="11">
        <v>13</v>
      </c>
      <c r="G216" s="12">
        <v>187.9</v>
      </c>
      <c r="H216" s="13" t="s">
        <v>16</v>
      </c>
      <c r="I216" s="12">
        <f>TRUNC(TRUNC(G216 * K4, 2) + G216, 2)</f>
        <v>230.89</v>
      </c>
      <c r="J216" s="12">
        <f t="shared" si="3"/>
        <v>3001.57</v>
      </c>
      <c r="K216" s="13">
        <f>J216 / K3</f>
        <v>3.598905804677267E-3</v>
      </c>
    </row>
    <row r="217" spans="1:11" ht="39" customHeight="1" x14ac:dyDescent="0.2">
      <c r="A217" s="9" t="s">
        <v>625</v>
      </c>
      <c r="B217" s="9" t="s">
        <v>626</v>
      </c>
      <c r="C217" s="9" t="s">
        <v>26</v>
      </c>
      <c r="D217" s="9" t="s">
        <v>627</v>
      </c>
      <c r="E217" s="10" t="s">
        <v>44</v>
      </c>
      <c r="F217" s="11">
        <v>180</v>
      </c>
      <c r="G217" s="12">
        <v>10.36</v>
      </c>
      <c r="H217" s="13" t="s">
        <v>16</v>
      </c>
      <c r="I217" s="12">
        <f>TRUNC(TRUNC(G217 * K4, 2) + G217, 2)</f>
        <v>12.73</v>
      </c>
      <c r="J217" s="12">
        <f t="shared" si="3"/>
        <v>2291.4</v>
      </c>
      <c r="K217" s="13">
        <f>J217 / K3</f>
        <v>2.7474064442400111E-3</v>
      </c>
    </row>
    <row r="218" spans="1:11" ht="24" customHeight="1" x14ac:dyDescent="0.2">
      <c r="A218" s="9" t="s">
        <v>628</v>
      </c>
      <c r="B218" s="9" t="s">
        <v>629</v>
      </c>
      <c r="C218" s="9" t="s">
        <v>26</v>
      </c>
      <c r="D218" s="9" t="s">
        <v>630</v>
      </c>
      <c r="E218" s="10" t="s">
        <v>86</v>
      </c>
      <c r="F218" s="11">
        <v>8</v>
      </c>
      <c r="G218" s="12">
        <v>131.80000000000001</v>
      </c>
      <c r="H218" s="13" t="s">
        <v>16</v>
      </c>
      <c r="I218" s="12">
        <f>TRUNC(TRUNC(G218 * K4, 2) + G218, 2)</f>
        <v>161.94999999999999</v>
      </c>
      <c r="J218" s="12">
        <f t="shared" si="3"/>
        <v>1295.5999999999999</v>
      </c>
      <c r="K218" s="13">
        <f>J218 / K3</f>
        <v>1.5534344894638028E-3</v>
      </c>
    </row>
    <row r="219" spans="1:11" ht="39" customHeight="1" x14ac:dyDescent="0.2">
      <c r="A219" s="9" t="s">
        <v>631</v>
      </c>
      <c r="B219" s="9" t="s">
        <v>632</v>
      </c>
      <c r="C219" s="9" t="s">
        <v>26</v>
      </c>
      <c r="D219" s="9" t="s">
        <v>633</v>
      </c>
      <c r="E219" s="10" t="s">
        <v>86</v>
      </c>
      <c r="F219" s="11">
        <v>7</v>
      </c>
      <c r="G219" s="12">
        <v>1596.38</v>
      </c>
      <c r="H219" s="13" t="s">
        <v>16</v>
      </c>
      <c r="I219" s="12">
        <f>TRUNC(TRUNC(G219 * K4, 2) + G219, 2)</f>
        <v>1961.63</v>
      </c>
      <c r="J219" s="12">
        <f t="shared" si="3"/>
        <v>13731.41</v>
      </c>
      <c r="K219" s="13">
        <f>J219 / K3</f>
        <v>1.6464067523130718E-2</v>
      </c>
    </row>
    <row r="220" spans="1:11" ht="24" customHeight="1" x14ac:dyDescent="0.2">
      <c r="A220" s="9" t="s">
        <v>634</v>
      </c>
      <c r="B220" s="9" t="s">
        <v>635</v>
      </c>
      <c r="C220" s="9" t="s">
        <v>26</v>
      </c>
      <c r="D220" s="9" t="s">
        <v>636</v>
      </c>
      <c r="E220" s="10" t="s">
        <v>60</v>
      </c>
      <c r="F220" s="11">
        <v>15</v>
      </c>
      <c r="G220" s="12">
        <v>84.1</v>
      </c>
      <c r="H220" s="13" t="s">
        <v>16</v>
      </c>
      <c r="I220" s="12">
        <f>TRUNC(TRUNC(G220 * K4, 2) + G220, 2)</f>
        <v>103.34</v>
      </c>
      <c r="J220" s="12">
        <f t="shared" si="3"/>
        <v>1550.1</v>
      </c>
      <c r="K220" s="13">
        <f>J220 / K3</f>
        <v>1.858581971378389E-3</v>
      </c>
    </row>
    <row r="221" spans="1:11" ht="26.1" customHeight="1" x14ac:dyDescent="0.2">
      <c r="A221" s="9" t="s">
        <v>637</v>
      </c>
      <c r="B221" s="9" t="s">
        <v>638</v>
      </c>
      <c r="C221" s="9" t="s">
        <v>26</v>
      </c>
      <c r="D221" s="9" t="s">
        <v>639</v>
      </c>
      <c r="E221" s="10" t="s">
        <v>86</v>
      </c>
      <c r="F221" s="11">
        <v>15</v>
      </c>
      <c r="G221" s="12">
        <v>56.68</v>
      </c>
      <c r="H221" s="13" t="s">
        <v>16</v>
      </c>
      <c r="I221" s="12">
        <f>TRUNC(TRUNC(G221 * K4, 2) + G221, 2)</f>
        <v>69.64</v>
      </c>
      <c r="J221" s="12">
        <f t="shared" si="3"/>
        <v>1044.5999999999999</v>
      </c>
      <c r="K221" s="13">
        <f>J221 / K3</f>
        <v>1.2524835348054094E-3</v>
      </c>
    </row>
    <row r="222" spans="1:11" ht="26.1" customHeight="1" x14ac:dyDescent="0.2">
      <c r="A222" s="9" t="s">
        <v>640</v>
      </c>
      <c r="B222" s="9" t="s">
        <v>641</v>
      </c>
      <c r="C222" s="9" t="s">
        <v>26</v>
      </c>
      <c r="D222" s="9" t="s">
        <v>642</v>
      </c>
      <c r="E222" s="10" t="s">
        <v>60</v>
      </c>
      <c r="F222" s="11">
        <v>42</v>
      </c>
      <c r="G222" s="12">
        <v>191.19</v>
      </c>
      <c r="H222" s="13" t="s">
        <v>16</v>
      </c>
      <c r="I222" s="12">
        <f>TRUNC(TRUNC(G222 * K4, 2) + G222, 2)</f>
        <v>234.93</v>
      </c>
      <c r="J222" s="12">
        <f t="shared" si="3"/>
        <v>9867.06</v>
      </c>
      <c r="K222" s="13">
        <f>J222 / K3</f>
        <v>1.1830681779568315E-2</v>
      </c>
    </row>
    <row r="223" spans="1:11" ht="26.1" customHeight="1" x14ac:dyDescent="0.2">
      <c r="A223" s="9" t="s">
        <v>643</v>
      </c>
      <c r="B223" s="9" t="s">
        <v>644</v>
      </c>
      <c r="C223" s="9" t="s">
        <v>26</v>
      </c>
      <c r="D223" s="9" t="s">
        <v>645</v>
      </c>
      <c r="E223" s="10" t="s">
        <v>60</v>
      </c>
      <c r="F223" s="11">
        <v>11</v>
      </c>
      <c r="G223" s="12">
        <v>60.49</v>
      </c>
      <c r="H223" s="13" t="s">
        <v>16</v>
      </c>
      <c r="I223" s="12">
        <f>TRUNC(TRUNC(G223 * K4, 2) + G223, 2)</f>
        <v>74.33</v>
      </c>
      <c r="J223" s="12">
        <f t="shared" si="3"/>
        <v>817.63</v>
      </c>
      <c r="K223" s="13">
        <f>J223 / K3</f>
        <v>9.8034473728024788E-4</v>
      </c>
    </row>
    <row r="224" spans="1:11" ht="39" customHeight="1" x14ac:dyDescent="0.2">
      <c r="A224" s="9" t="s">
        <v>646</v>
      </c>
      <c r="B224" s="9" t="s">
        <v>647</v>
      </c>
      <c r="C224" s="9" t="s">
        <v>21</v>
      </c>
      <c r="D224" s="9" t="s">
        <v>648</v>
      </c>
      <c r="E224" s="10" t="s">
        <v>86</v>
      </c>
      <c r="F224" s="11">
        <v>7</v>
      </c>
      <c r="G224" s="12">
        <v>54.83</v>
      </c>
      <c r="H224" s="13" t="s">
        <v>16</v>
      </c>
      <c r="I224" s="12">
        <f>TRUNC(TRUNC(G224 * K4, 2) + G224, 2)</f>
        <v>67.37</v>
      </c>
      <c r="J224" s="12">
        <f t="shared" si="3"/>
        <v>471.59</v>
      </c>
      <c r="K224" s="13">
        <f>J224 / K3</f>
        <v>5.6544008249940938E-4</v>
      </c>
    </row>
    <row r="225" spans="1:11" ht="39" customHeight="1" x14ac:dyDescent="0.2">
      <c r="A225" s="9" t="s">
        <v>649</v>
      </c>
      <c r="B225" s="9" t="s">
        <v>650</v>
      </c>
      <c r="C225" s="9" t="s">
        <v>21</v>
      </c>
      <c r="D225" s="9" t="s">
        <v>651</v>
      </c>
      <c r="E225" s="10" t="s">
        <v>86</v>
      </c>
      <c r="F225" s="11">
        <v>58</v>
      </c>
      <c r="G225" s="12">
        <v>38.590000000000003</v>
      </c>
      <c r="H225" s="13" t="s">
        <v>16</v>
      </c>
      <c r="I225" s="12">
        <f>TRUNC(TRUNC(G225 * K4, 2) + G225, 2)</f>
        <v>47.41</v>
      </c>
      <c r="J225" s="12">
        <f t="shared" si="3"/>
        <v>2749.78</v>
      </c>
      <c r="K225" s="13">
        <f>J225 / K3</f>
        <v>3.2970076338667614E-3</v>
      </c>
    </row>
    <row r="226" spans="1:11" ht="39" customHeight="1" x14ac:dyDescent="0.2">
      <c r="A226" s="9" t="s">
        <v>652</v>
      </c>
      <c r="B226" s="9" t="s">
        <v>653</v>
      </c>
      <c r="C226" s="9" t="s">
        <v>21</v>
      </c>
      <c r="D226" s="9" t="s">
        <v>654</v>
      </c>
      <c r="E226" s="10" t="s">
        <v>86</v>
      </c>
      <c r="F226" s="11">
        <v>3</v>
      </c>
      <c r="G226" s="12">
        <v>46.54</v>
      </c>
      <c r="H226" s="13" t="s">
        <v>16</v>
      </c>
      <c r="I226" s="12">
        <f>TRUNC(TRUNC(G226 * K4, 2) + G226, 2)</f>
        <v>57.18</v>
      </c>
      <c r="J226" s="12">
        <f t="shared" si="3"/>
        <v>171.54</v>
      </c>
      <c r="K226" s="13">
        <f>J226 / K3</f>
        <v>2.0567779586494345E-4</v>
      </c>
    </row>
    <row r="227" spans="1:11" ht="26.1" customHeight="1" x14ac:dyDescent="0.2">
      <c r="A227" s="9" t="s">
        <v>655</v>
      </c>
      <c r="B227" s="9" t="s">
        <v>656</v>
      </c>
      <c r="C227" s="9" t="s">
        <v>21</v>
      </c>
      <c r="D227" s="9" t="s">
        <v>657</v>
      </c>
      <c r="E227" s="10" t="s">
        <v>86</v>
      </c>
      <c r="F227" s="11">
        <v>29</v>
      </c>
      <c r="G227" s="12">
        <v>11.52</v>
      </c>
      <c r="H227" s="13" t="s">
        <v>16</v>
      </c>
      <c r="I227" s="12">
        <f>TRUNC(TRUNC(G227 * K4, 2) + G227, 2)</f>
        <v>14.15</v>
      </c>
      <c r="J227" s="12">
        <f t="shared" si="3"/>
        <v>410.35</v>
      </c>
      <c r="K227" s="13">
        <f>J227 / K3</f>
        <v>4.920128455939113E-4</v>
      </c>
    </row>
    <row r="228" spans="1:11" ht="39" customHeight="1" x14ac:dyDescent="0.2">
      <c r="A228" s="9" t="s">
        <v>658</v>
      </c>
      <c r="B228" s="9" t="s">
        <v>659</v>
      </c>
      <c r="C228" s="9" t="s">
        <v>21</v>
      </c>
      <c r="D228" s="9" t="s">
        <v>660</v>
      </c>
      <c r="E228" s="10" t="s">
        <v>86</v>
      </c>
      <c r="F228" s="11">
        <v>1</v>
      </c>
      <c r="G228" s="12">
        <v>17.37</v>
      </c>
      <c r="H228" s="13" t="s">
        <v>16</v>
      </c>
      <c r="I228" s="12">
        <f>TRUNC(TRUNC(G228 * K4, 2) + G228, 2)</f>
        <v>21.34</v>
      </c>
      <c r="J228" s="12">
        <f t="shared" si="3"/>
        <v>21.34</v>
      </c>
      <c r="K228" s="13">
        <f>J228 / K3</f>
        <v>2.558682618490086E-5</v>
      </c>
    </row>
    <row r="229" spans="1:11" ht="39" customHeight="1" x14ac:dyDescent="0.2">
      <c r="A229" s="9" t="s">
        <v>661</v>
      </c>
      <c r="B229" s="9" t="s">
        <v>662</v>
      </c>
      <c r="C229" s="9" t="s">
        <v>21</v>
      </c>
      <c r="D229" s="9" t="s">
        <v>663</v>
      </c>
      <c r="E229" s="10" t="s">
        <v>44</v>
      </c>
      <c r="F229" s="11">
        <v>10</v>
      </c>
      <c r="G229" s="12">
        <v>22.49</v>
      </c>
      <c r="H229" s="13" t="s">
        <v>16</v>
      </c>
      <c r="I229" s="12">
        <f>TRUNC(TRUNC(G229 * K4, 2) + G229, 2)</f>
        <v>27.63</v>
      </c>
      <c r="J229" s="12">
        <f t="shared" si="3"/>
        <v>276.3</v>
      </c>
      <c r="K229" s="13">
        <f>J229 / K3</f>
        <v>3.3128585168172949E-4</v>
      </c>
    </row>
    <row r="230" spans="1:11" ht="24" customHeight="1" x14ac:dyDescent="0.2">
      <c r="A230" s="9" t="s">
        <v>664</v>
      </c>
      <c r="B230" s="9" t="s">
        <v>665</v>
      </c>
      <c r="C230" s="9" t="s">
        <v>26</v>
      </c>
      <c r="D230" s="9" t="s">
        <v>666</v>
      </c>
      <c r="E230" s="10" t="s">
        <v>86</v>
      </c>
      <c r="F230" s="11">
        <v>72</v>
      </c>
      <c r="G230" s="12">
        <v>9.75</v>
      </c>
      <c r="H230" s="13" t="s">
        <v>16</v>
      </c>
      <c r="I230" s="12">
        <f>TRUNC(TRUNC(G230 * K4, 2) + G230, 2)</f>
        <v>11.98</v>
      </c>
      <c r="J230" s="12">
        <f t="shared" si="3"/>
        <v>862.56</v>
      </c>
      <c r="K230" s="13">
        <f>J230 / K3</f>
        <v>1.0342161571718878E-3</v>
      </c>
    </row>
    <row r="231" spans="1:11" ht="26.1" customHeight="1" x14ac:dyDescent="0.2">
      <c r="A231" s="9" t="s">
        <v>667</v>
      </c>
      <c r="B231" s="9" t="s">
        <v>668</v>
      </c>
      <c r="C231" s="9" t="s">
        <v>26</v>
      </c>
      <c r="D231" s="9" t="s">
        <v>669</v>
      </c>
      <c r="E231" s="10" t="s">
        <v>295</v>
      </c>
      <c r="F231" s="11">
        <v>72</v>
      </c>
      <c r="G231" s="12">
        <v>8.67</v>
      </c>
      <c r="H231" s="13" t="s">
        <v>16</v>
      </c>
      <c r="I231" s="12">
        <f>TRUNC(TRUNC(G231 * K4, 2) + G231, 2)</f>
        <v>10.65</v>
      </c>
      <c r="J231" s="12">
        <f t="shared" si="3"/>
        <v>766.8</v>
      </c>
      <c r="K231" s="13">
        <f>J231 / K3</f>
        <v>9.1939917144245441E-4</v>
      </c>
    </row>
    <row r="232" spans="1:11" ht="26.1" customHeight="1" x14ac:dyDescent="0.2">
      <c r="A232" s="9" t="s">
        <v>670</v>
      </c>
      <c r="B232" s="9" t="s">
        <v>671</v>
      </c>
      <c r="C232" s="9" t="s">
        <v>26</v>
      </c>
      <c r="D232" s="9" t="s">
        <v>672</v>
      </c>
      <c r="E232" s="10" t="s">
        <v>295</v>
      </c>
      <c r="F232" s="11">
        <v>132</v>
      </c>
      <c r="G232" s="12">
        <v>2.23</v>
      </c>
      <c r="H232" s="13" t="s">
        <v>16</v>
      </c>
      <c r="I232" s="12">
        <f>TRUNC(TRUNC(G232 * K4, 2) + G232, 2)</f>
        <v>2.74</v>
      </c>
      <c r="J232" s="12">
        <f t="shared" si="3"/>
        <v>361.68</v>
      </c>
      <c r="K232" s="13">
        <f>J232 / K3</f>
        <v>4.336571365770826E-4</v>
      </c>
    </row>
    <row r="233" spans="1:11" ht="26.1" customHeight="1" x14ac:dyDescent="0.2">
      <c r="A233" s="9" t="s">
        <v>673</v>
      </c>
      <c r="B233" s="9" t="s">
        <v>674</v>
      </c>
      <c r="C233" s="9" t="s">
        <v>26</v>
      </c>
      <c r="D233" s="9" t="s">
        <v>675</v>
      </c>
      <c r="E233" s="10" t="s">
        <v>517</v>
      </c>
      <c r="F233" s="11">
        <v>30</v>
      </c>
      <c r="G233" s="12">
        <v>4.8899999999999997</v>
      </c>
      <c r="H233" s="13" t="s">
        <v>16</v>
      </c>
      <c r="I233" s="12">
        <f>TRUNC(TRUNC(G233 * K4, 2) + G233, 2)</f>
        <v>6</v>
      </c>
      <c r="J233" s="12">
        <f t="shared" si="3"/>
        <v>180</v>
      </c>
      <c r="K233" s="13">
        <f>J233 / K3</f>
        <v>2.1582140174705505E-4</v>
      </c>
    </row>
    <row r="234" spans="1:11" ht="26.1" customHeight="1" x14ac:dyDescent="0.2">
      <c r="A234" s="9" t="s">
        <v>676</v>
      </c>
      <c r="B234" s="9" t="s">
        <v>677</v>
      </c>
      <c r="C234" s="9" t="s">
        <v>26</v>
      </c>
      <c r="D234" s="9" t="s">
        <v>678</v>
      </c>
      <c r="E234" s="10" t="s">
        <v>517</v>
      </c>
      <c r="F234" s="11">
        <v>10</v>
      </c>
      <c r="G234" s="12">
        <v>5.04</v>
      </c>
      <c r="H234" s="13" t="s">
        <v>16</v>
      </c>
      <c r="I234" s="12">
        <f>TRUNC(TRUNC(G234 * K4, 2) + G234, 2)</f>
        <v>6.19</v>
      </c>
      <c r="J234" s="12">
        <f t="shared" si="3"/>
        <v>61.9</v>
      </c>
      <c r="K234" s="13">
        <f>J234 / K3</f>
        <v>7.4218582045237257E-5</v>
      </c>
    </row>
    <row r="235" spans="1:11" ht="39" customHeight="1" x14ac:dyDescent="0.2">
      <c r="A235" s="9" t="s">
        <v>679</v>
      </c>
      <c r="B235" s="9" t="s">
        <v>680</v>
      </c>
      <c r="C235" s="9" t="s">
        <v>21</v>
      </c>
      <c r="D235" s="9" t="s">
        <v>681</v>
      </c>
      <c r="E235" s="10" t="s">
        <v>95</v>
      </c>
      <c r="F235" s="11">
        <v>36</v>
      </c>
      <c r="G235" s="12">
        <v>61.45</v>
      </c>
      <c r="H235" s="13" t="s">
        <v>16</v>
      </c>
      <c r="I235" s="12">
        <f>TRUNC(TRUNC(G235 * K4, 2) + G235, 2)</f>
        <v>75.5</v>
      </c>
      <c r="J235" s="12">
        <f t="shared" si="3"/>
        <v>2718</v>
      </c>
      <c r="K235" s="13">
        <f>J235 / K3</f>
        <v>3.2589031663805314E-3</v>
      </c>
    </row>
    <row r="236" spans="1:11" ht="24" customHeight="1" x14ac:dyDescent="0.2">
      <c r="A236" s="9" t="s">
        <v>682</v>
      </c>
      <c r="B236" s="9" t="s">
        <v>197</v>
      </c>
      <c r="C236" s="9" t="s">
        <v>26</v>
      </c>
      <c r="D236" s="9" t="s">
        <v>198</v>
      </c>
      <c r="E236" s="10" t="s">
        <v>95</v>
      </c>
      <c r="F236" s="11">
        <v>36</v>
      </c>
      <c r="G236" s="12">
        <v>22.45</v>
      </c>
      <c r="H236" s="13" t="s">
        <v>16</v>
      </c>
      <c r="I236" s="12">
        <f>TRUNC(TRUNC(G236 * K4, 2) + G236, 2)</f>
        <v>27.58</v>
      </c>
      <c r="J236" s="12">
        <f t="shared" si="3"/>
        <v>992.88</v>
      </c>
      <c r="K236" s="13">
        <f>J236 / K3</f>
        <v>1.1904708520367557E-3</v>
      </c>
    </row>
    <row r="237" spans="1:11" ht="24" customHeight="1" x14ac:dyDescent="0.2">
      <c r="A237" s="4" t="s">
        <v>683</v>
      </c>
      <c r="B237" s="4" t="s">
        <v>14</v>
      </c>
      <c r="C237" s="4"/>
      <c r="D237" s="4" t="s">
        <v>684</v>
      </c>
      <c r="E237" s="5"/>
      <c r="F237" s="6">
        <v>1</v>
      </c>
      <c r="G237" s="6" t="s">
        <v>16</v>
      </c>
      <c r="H237" s="8" t="s">
        <v>16</v>
      </c>
      <c r="I237" s="7">
        <f>J238 + J239 + J240 + J241 + J242 + J243 + J244 + J245 + J246 + J247 + J248 + J249 + J250 + J251 + J252</f>
        <v>11739.63</v>
      </c>
      <c r="J237" s="7">
        <f t="shared" si="3"/>
        <v>11739.63</v>
      </c>
      <c r="K237" s="8">
        <f>J237 / K3</f>
        <v>1.4075907792176554E-2</v>
      </c>
    </row>
    <row r="238" spans="1:11" ht="51.95" customHeight="1" x14ac:dyDescent="0.2">
      <c r="A238" s="9" t="s">
        <v>685</v>
      </c>
      <c r="B238" s="9" t="s">
        <v>686</v>
      </c>
      <c r="C238" s="9" t="s">
        <v>21</v>
      </c>
      <c r="D238" s="9" t="s">
        <v>687</v>
      </c>
      <c r="E238" s="10" t="s">
        <v>86</v>
      </c>
      <c r="F238" s="11">
        <v>1</v>
      </c>
      <c r="G238" s="12">
        <v>371.56</v>
      </c>
      <c r="H238" s="13" t="s">
        <v>16</v>
      </c>
      <c r="I238" s="12">
        <f>TRUNC(TRUNC(G238 * K4, 2) + G238, 2)</f>
        <v>456.57</v>
      </c>
      <c r="J238" s="12">
        <f t="shared" si="3"/>
        <v>456.57</v>
      </c>
      <c r="K238" s="13">
        <f>J238 / K3</f>
        <v>5.4743098553140508E-4</v>
      </c>
    </row>
    <row r="239" spans="1:11" ht="51.95" customHeight="1" x14ac:dyDescent="0.2">
      <c r="A239" s="9" t="s">
        <v>688</v>
      </c>
      <c r="B239" s="9" t="s">
        <v>689</v>
      </c>
      <c r="C239" s="9" t="s">
        <v>21</v>
      </c>
      <c r="D239" s="9" t="s">
        <v>690</v>
      </c>
      <c r="E239" s="10" t="s">
        <v>86</v>
      </c>
      <c r="F239" s="11">
        <v>1</v>
      </c>
      <c r="G239" s="12">
        <v>534.52</v>
      </c>
      <c r="H239" s="13" t="s">
        <v>16</v>
      </c>
      <c r="I239" s="12">
        <f>TRUNC(TRUNC(G239 * K4, 2) + G239, 2)</f>
        <v>656.81</v>
      </c>
      <c r="J239" s="12">
        <f t="shared" si="3"/>
        <v>656.81</v>
      </c>
      <c r="K239" s="13">
        <f>J239 / K3</f>
        <v>7.8752030489712892E-4</v>
      </c>
    </row>
    <row r="240" spans="1:11" ht="51.95" customHeight="1" x14ac:dyDescent="0.2">
      <c r="A240" s="9" t="s">
        <v>691</v>
      </c>
      <c r="B240" s="9" t="s">
        <v>692</v>
      </c>
      <c r="C240" s="9" t="s">
        <v>21</v>
      </c>
      <c r="D240" s="9" t="s">
        <v>693</v>
      </c>
      <c r="E240" s="10" t="s">
        <v>86</v>
      </c>
      <c r="F240" s="11">
        <v>1</v>
      </c>
      <c r="G240" s="12">
        <v>879.5</v>
      </c>
      <c r="H240" s="13" t="s">
        <v>16</v>
      </c>
      <c r="I240" s="12">
        <f>TRUNC(TRUNC(G240 * K4, 2) + G240, 2)</f>
        <v>1080.72</v>
      </c>
      <c r="J240" s="12">
        <f t="shared" si="3"/>
        <v>1080.72</v>
      </c>
      <c r="K240" s="13">
        <f>J240 / K3</f>
        <v>1.2957916960893185E-3</v>
      </c>
    </row>
    <row r="241" spans="1:11" ht="26.1" customHeight="1" x14ac:dyDescent="0.2">
      <c r="A241" s="9" t="s">
        <v>694</v>
      </c>
      <c r="B241" s="9" t="s">
        <v>695</v>
      </c>
      <c r="C241" s="9" t="s">
        <v>21</v>
      </c>
      <c r="D241" s="9" t="s">
        <v>696</v>
      </c>
      <c r="E241" s="10" t="s">
        <v>86</v>
      </c>
      <c r="F241" s="11">
        <v>48</v>
      </c>
      <c r="G241" s="12">
        <v>13.71</v>
      </c>
      <c r="H241" s="13" t="s">
        <v>16</v>
      </c>
      <c r="I241" s="12">
        <f>TRUNC(TRUNC(G241 * K4, 2) + G241, 2)</f>
        <v>16.84</v>
      </c>
      <c r="J241" s="12">
        <f t="shared" si="3"/>
        <v>808.32</v>
      </c>
      <c r="K241" s="13">
        <f>J241 / K3</f>
        <v>9.6918197477877522E-4</v>
      </c>
    </row>
    <row r="242" spans="1:11" ht="26.1" customHeight="1" x14ac:dyDescent="0.2">
      <c r="A242" s="9" t="s">
        <v>697</v>
      </c>
      <c r="B242" s="9" t="s">
        <v>698</v>
      </c>
      <c r="C242" s="9" t="s">
        <v>21</v>
      </c>
      <c r="D242" s="9" t="s">
        <v>699</v>
      </c>
      <c r="E242" s="10" t="s">
        <v>86</v>
      </c>
      <c r="F242" s="11">
        <v>4</v>
      </c>
      <c r="G242" s="12">
        <v>75.31</v>
      </c>
      <c r="H242" s="13" t="s">
        <v>16</v>
      </c>
      <c r="I242" s="12">
        <f>TRUNC(TRUNC(G242 * K4, 2) + G242, 2)</f>
        <v>92.54</v>
      </c>
      <c r="J242" s="12">
        <f t="shared" si="3"/>
        <v>370.16</v>
      </c>
      <c r="K242" s="13">
        <f>J242 / K3</f>
        <v>4.438247226149439E-4</v>
      </c>
    </row>
    <row r="243" spans="1:11" ht="26.1" customHeight="1" x14ac:dyDescent="0.2">
      <c r="A243" s="9" t="s">
        <v>700</v>
      </c>
      <c r="B243" s="9" t="s">
        <v>701</v>
      </c>
      <c r="C243" s="9" t="s">
        <v>26</v>
      </c>
      <c r="D243" s="9" t="s">
        <v>702</v>
      </c>
      <c r="E243" s="10" t="s">
        <v>60</v>
      </c>
      <c r="F243" s="11">
        <v>2</v>
      </c>
      <c r="G243" s="12">
        <v>110.9</v>
      </c>
      <c r="H243" s="13" t="s">
        <v>16</v>
      </c>
      <c r="I243" s="12">
        <f>TRUNC(TRUNC(G243 * K4, 2) + G243, 2)</f>
        <v>136.27000000000001</v>
      </c>
      <c r="J243" s="12">
        <f t="shared" si="3"/>
        <v>272.54000000000002</v>
      </c>
      <c r="K243" s="13">
        <f>J243 / K3</f>
        <v>3.2677758240079105E-4</v>
      </c>
    </row>
    <row r="244" spans="1:11" ht="39" customHeight="1" x14ac:dyDescent="0.2">
      <c r="A244" s="9" t="s">
        <v>703</v>
      </c>
      <c r="B244" s="9" t="s">
        <v>704</v>
      </c>
      <c r="C244" s="9" t="s">
        <v>26</v>
      </c>
      <c r="D244" s="9" t="s">
        <v>705</v>
      </c>
      <c r="E244" s="10" t="s">
        <v>60</v>
      </c>
      <c r="F244" s="11">
        <v>12</v>
      </c>
      <c r="G244" s="12">
        <v>84.06</v>
      </c>
      <c r="H244" s="13" t="s">
        <v>16</v>
      </c>
      <c r="I244" s="12">
        <f>TRUNC(TRUNC(G244 * K4, 2) + G244, 2)</f>
        <v>103.29</v>
      </c>
      <c r="J244" s="12">
        <f t="shared" si="3"/>
        <v>1239.48</v>
      </c>
      <c r="K244" s="13">
        <f>J244 / K3</f>
        <v>1.4861461724302212E-3</v>
      </c>
    </row>
    <row r="245" spans="1:11" ht="26.1" customHeight="1" x14ac:dyDescent="0.2">
      <c r="A245" s="9" t="s">
        <v>706</v>
      </c>
      <c r="B245" s="9" t="s">
        <v>707</v>
      </c>
      <c r="C245" s="9" t="s">
        <v>26</v>
      </c>
      <c r="D245" s="9" t="s">
        <v>708</v>
      </c>
      <c r="E245" s="10" t="s">
        <v>517</v>
      </c>
      <c r="F245" s="11">
        <v>8</v>
      </c>
      <c r="G245" s="12">
        <v>165.75</v>
      </c>
      <c r="H245" s="13" t="s">
        <v>16</v>
      </c>
      <c r="I245" s="12">
        <f>TRUNC(TRUNC(G245 * K4, 2) + G245, 2)</f>
        <v>203.67</v>
      </c>
      <c r="J245" s="12">
        <f t="shared" si="3"/>
        <v>1629.36</v>
      </c>
      <c r="K245" s="13">
        <f>J245 / K3</f>
        <v>1.953615328614342E-3</v>
      </c>
    </row>
    <row r="246" spans="1:11" ht="51.95" customHeight="1" x14ac:dyDescent="0.2">
      <c r="A246" s="9" t="s">
        <v>709</v>
      </c>
      <c r="B246" s="9" t="s">
        <v>710</v>
      </c>
      <c r="C246" s="9" t="s">
        <v>21</v>
      </c>
      <c r="D246" s="9" t="s">
        <v>711</v>
      </c>
      <c r="E246" s="10" t="s">
        <v>44</v>
      </c>
      <c r="F246" s="11">
        <v>55</v>
      </c>
      <c r="G246" s="12">
        <v>9.44</v>
      </c>
      <c r="H246" s="13" t="s">
        <v>16</v>
      </c>
      <c r="I246" s="12">
        <f>TRUNC(TRUNC(G246 * K4, 2) + G246, 2)</f>
        <v>11.59</v>
      </c>
      <c r="J246" s="12">
        <f t="shared" si="3"/>
        <v>637.45000000000005</v>
      </c>
      <c r="K246" s="13">
        <f>J246 / K3</f>
        <v>7.6430751413144584E-4</v>
      </c>
    </row>
    <row r="247" spans="1:11" ht="39" customHeight="1" x14ac:dyDescent="0.2">
      <c r="A247" s="9" t="s">
        <v>712</v>
      </c>
      <c r="B247" s="9" t="s">
        <v>626</v>
      </c>
      <c r="C247" s="9" t="s">
        <v>26</v>
      </c>
      <c r="D247" s="9" t="s">
        <v>627</v>
      </c>
      <c r="E247" s="10" t="s">
        <v>44</v>
      </c>
      <c r="F247" s="11">
        <v>14</v>
      </c>
      <c r="G247" s="12">
        <v>10.36</v>
      </c>
      <c r="H247" s="13" t="s">
        <v>16</v>
      </c>
      <c r="I247" s="12">
        <f>TRUNC(TRUNC(G247 * K4, 2) + G247, 2)</f>
        <v>12.73</v>
      </c>
      <c r="J247" s="12">
        <f t="shared" si="3"/>
        <v>178.22</v>
      </c>
      <c r="K247" s="13">
        <f>J247 / K3</f>
        <v>2.1368716788533416E-4</v>
      </c>
    </row>
    <row r="248" spans="1:11" ht="39" customHeight="1" x14ac:dyDescent="0.2">
      <c r="A248" s="9" t="s">
        <v>713</v>
      </c>
      <c r="B248" s="9" t="s">
        <v>714</v>
      </c>
      <c r="C248" s="9" t="s">
        <v>21</v>
      </c>
      <c r="D248" s="9" t="s">
        <v>715</v>
      </c>
      <c r="E248" s="10" t="s">
        <v>86</v>
      </c>
      <c r="F248" s="11">
        <v>7</v>
      </c>
      <c r="G248" s="12">
        <v>291.82</v>
      </c>
      <c r="H248" s="13" t="s">
        <v>16</v>
      </c>
      <c r="I248" s="12">
        <f>TRUNC(TRUNC(G248 * K4, 2) + G248, 2)</f>
        <v>358.58</v>
      </c>
      <c r="J248" s="12">
        <f t="shared" si="3"/>
        <v>2510.06</v>
      </c>
      <c r="K248" s="13">
        <f>J248 / K3</f>
        <v>3.0095814870511831E-3</v>
      </c>
    </row>
    <row r="249" spans="1:11" ht="24" customHeight="1" x14ac:dyDescent="0.2">
      <c r="A249" s="9" t="s">
        <v>716</v>
      </c>
      <c r="B249" s="9" t="s">
        <v>717</v>
      </c>
      <c r="C249" s="9" t="s">
        <v>26</v>
      </c>
      <c r="D249" s="9" t="s">
        <v>718</v>
      </c>
      <c r="E249" s="10" t="s">
        <v>60</v>
      </c>
      <c r="F249" s="11">
        <v>7</v>
      </c>
      <c r="G249" s="12">
        <v>28.79</v>
      </c>
      <c r="H249" s="13" t="s">
        <v>16</v>
      </c>
      <c r="I249" s="12">
        <f>TRUNC(TRUNC(G249 * K4, 2) + G249, 2)</f>
        <v>35.369999999999997</v>
      </c>
      <c r="J249" s="12">
        <f t="shared" si="3"/>
        <v>247.59</v>
      </c>
      <c r="K249" s="13">
        <f>J249 / K3</f>
        <v>2.9686233810307424E-4</v>
      </c>
    </row>
    <row r="250" spans="1:11" ht="39" customHeight="1" x14ac:dyDescent="0.2">
      <c r="A250" s="9" t="s">
        <v>719</v>
      </c>
      <c r="B250" s="9" t="s">
        <v>623</v>
      </c>
      <c r="C250" s="9" t="s">
        <v>26</v>
      </c>
      <c r="D250" s="9" t="s">
        <v>624</v>
      </c>
      <c r="E250" s="10" t="s">
        <v>86</v>
      </c>
      <c r="F250" s="11">
        <v>1</v>
      </c>
      <c r="G250" s="12">
        <v>187.9</v>
      </c>
      <c r="H250" s="13" t="s">
        <v>16</v>
      </c>
      <c r="I250" s="12">
        <f>TRUNC(TRUNC(G250 * K4, 2) + G250, 2)</f>
        <v>230.89</v>
      </c>
      <c r="J250" s="12">
        <f t="shared" si="3"/>
        <v>230.89</v>
      </c>
      <c r="K250" s="13">
        <f>J250 / K3</f>
        <v>2.7683890805209744E-4</v>
      </c>
    </row>
    <row r="251" spans="1:11" ht="39" customHeight="1" x14ac:dyDescent="0.2">
      <c r="A251" s="9" t="s">
        <v>720</v>
      </c>
      <c r="B251" s="9" t="s">
        <v>680</v>
      </c>
      <c r="C251" s="9" t="s">
        <v>21</v>
      </c>
      <c r="D251" s="9" t="s">
        <v>681</v>
      </c>
      <c r="E251" s="10" t="s">
        <v>95</v>
      </c>
      <c r="F251" s="11">
        <v>13.79</v>
      </c>
      <c r="G251" s="12">
        <v>61.45</v>
      </c>
      <c r="H251" s="13" t="s">
        <v>16</v>
      </c>
      <c r="I251" s="12">
        <f>TRUNC(TRUNC(G251 * K4, 2) + G251, 2)</f>
        <v>75.5</v>
      </c>
      <c r="J251" s="12">
        <f t="shared" si="3"/>
        <v>1041.1400000000001</v>
      </c>
      <c r="K251" s="13">
        <f>J251 / K3</f>
        <v>1.2483349678607161E-3</v>
      </c>
    </row>
    <row r="252" spans="1:11" ht="24" customHeight="1" x14ac:dyDescent="0.2">
      <c r="A252" s="9" t="s">
        <v>721</v>
      </c>
      <c r="B252" s="9" t="s">
        <v>197</v>
      </c>
      <c r="C252" s="9" t="s">
        <v>26</v>
      </c>
      <c r="D252" s="9" t="s">
        <v>198</v>
      </c>
      <c r="E252" s="10" t="s">
        <v>95</v>
      </c>
      <c r="F252" s="11">
        <v>13.79</v>
      </c>
      <c r="G252" s="12">
        <v>22.45</v>
      </c>
      <c r="H252" s="13" t="s">
        <v>16</v>
      </c>
      <c r="I252" s="12">
        <f>TRUNC(TRUNC(G252 * K4, 2) + G252, 2)</f>
        <v>27.58</v>
      </c>
      <c r="J252" s="12">
        <f t="shared" si="3"/>
        <v>380.32</v>
      </c>
      <c r="K252" s="13">
        <f>J252 / K3</f>
        <v>4.5600664173577765E-4</v>
      </c>
    </row>
    <row r="253" spans="1:11" ht="24" customHeight="1" x14ac:dyDescent="0.2">
      <c r="A253" s="4" t="s">
        <v>722</v>
      </c>
      <c r="B253" s="4" t="s">
        <v>14</v>
      </c>
      <c r="C253" s="4"/>
      <c r="D253" s="4" t="s">
        <v>723</v>
      </c>
      <c r="E253" s="5"/>
      <c r="F253" s="6">
        <v>1</v>
      </c>
      <c r="G253" s="6" t="s">
        <v>16</v>
      </c>
      <c r="H253" s="8" t="s">
        <v>16</v>
      </c>
      <c r="I253" s="7">
        <f>J254 + J255 + J256 + J257 + J258 + J259 + J260 + J261 + J262 + J263 + J264 + J265</f>
        <v>3899.2599999999998</v>
      </c>
      <c r="J253" s="7">
        <f t="shared" si="3"/>
        <v>3899.26</v>
      </c>
      <c r="K253" s="8">
        <f>J253 / K3</f>
        <v>4.6752431054234555E-3</v>
      </c>
    </row>
    <row r="254" spans="1:11" ht="39" customHeight="1" x14ac:dyDescent="0.2">
      <c r="A254" s="9" t="s">
        <v>724</v>
      </c>
      <c r="B254" s="9" t="s">
        <v>560</v>
      </c>
      <c r="C254" s="9" t="s">
        <v>21</v>
      </c>
      <c r="D254" s="9" t="s">
        <v>561</v>
      </c>
      <c r="E254" s="10" t="s">
        <v>44</v>
      </c>
      <c r="F254" s="11">
        <v>130</v>
      </c>
      <c r="G254" s="12">
        <v>4.67</v>
      </c>
      <c r="H254" s="13" t="s">
        <v>16</v>
      </c>
      <c r="I254" s="12">
        <f>TRUNC(TRUNC(G254 * K4, 2) + G254, 2)</f>
        <v>5.73</v>
      </c>
      <c r="J254" s="12">
        <f t="shared" si="3"/>
        <v>744.9</v>
      </c>
      <c r="K254" s="13">
        <f>J254 / K3</f>
        <v>8.9314090089656281E-4</v>
      </c>
    </row>
    <row r="255" spans="1:11" ht="26.1" customHeight="1" x14ac:dyDescent="0.2">
      <c r="A255" s="9" t="s">
        <v>725</v>
      </c>
      <c r="B255" s="9" t="s">
        <v>726</v>
      </c>
      <c r="C255" s="9" t="s">
        <v>26</v>
      </c>
      <c r="D255" s="9" t="s">
        <v>727</v>
      </c>
      <c r="E255" s="10" t="s">
        <v>60</v>
      </c>
      <c r="F255" s="11">
        <v>20</v>
      </c>
      <c r="G255" s="12">
        <v>13.61</v>
      </c>
      <c r="H255" s="13" t="s">
        <v>16</v>
      </c>
      <c r="I255" s="12">
        <f>TRUNC(TRUNC(G255 * K4, 2) + G255, 2)</f>
        <v>16.72</v>
      </c>
      <c r="J255" s="12">
        <f t="shared" si="3"/>
        <v>334.4</v>
      </c>
      <c r="K255" s="13">
        <f>J255 / K3</f>
        <v>4.0094820413452893E-4</v>
      </c>
    </row>
    <row r="256" spans="1:11" ht="39" customHeight="1" x14ac:dyDescent="0.2">
      <c r="A256" s="9" t="s">
        <v>728</v>
      </c>
      <c r="B256" s="9" t="s">
        <v>563</v>
      </c>
      <c r="C256" s="9" t="s">
        <v>21</v>
      </c>
      <c r="D256" s="9" t="s">
        <v>564</v>
      </c>
      <c r="E256" s="10" t="s">
        <v>44</v>
      </c>
      <c r="F256" s="11">
        <v>55</v>
      </c>
      <c r="G256" s="12">
        <v>7.18</v>
      </c>
      <c r="H256" s="13" t="s">
        <v>16</v>
      </c>
      <c r="I256" s="12">
        <f>TRUNC(TRUNC(G256 * K4, 2) + G256, 2)</f>
        <v>8.82</v>
      </c>
      <c r="J256" s="12">
        <f t="shared" si="3"/>
        <v>485.1</v>
      </c>
      <c r="K256" s="13">
        <f>J256 / K3</f>
        <v>5.8163867770831339E-4</v>
      </c>
    </row>
    <row r="257" spans="1:11" ht="39" customHeight="1" x14ac:dyDescent="0.2">
      <c r="A257" s="9" t="s">
        <v>729</v>
      </c>
      <c r="B257" s="9" t="s">
        <v>575</v>
      </c>
      <c r="C257" s="9" t="s">
        <v>21</v>
      </c>
      <c r="D257" s="9" t="s">
        <v>576</v>
      </c>
      <c r="E257" s="10" t="s">
        <v>86</v>
      </c>
      <c r="F257" s="11">
        <v>11</v>
      </c>
      <c r="G257" s="12">
        <v>35.520000000000003</v>
      </c>
      <c r="H257" s="13" t="s">
        <v>16</v>
      </c>
      <c r="I257" s="12">
        <f>TRUNC(TRUNC(G257 * K4, 2) + G257, 2)</f>
        <v>43.64</v>
      </c>
      <c r="J257" s="12">
        <f t="shared" si="3"/>
        <v>480.04</v>
      </c>
      <c r="K257" s="13">
        <f>J257 / K3</f>
        <v>5.7557169830364612E-4</v>
      </c>
    </row>
    <row r="258" spans="1:11" ht="24" customHeight="1" x14ac:dyDescent="0.2">
      <c r="A258" s="9" t="s">
        <v>730</v>
      </c>
      <c r="B258" s="9" t="s">
        <v>587</v>
      </c>
      <c r="C258" s="9" t="s">
        <v>26</v>
      </c>
      <c r="D258" s="9" t="s">
        <v>588</v>
      </c>
      <c r="E258" s="10" t="s">
        <v>86</v>
      </c>
      <c r="F258" s="11">
        <v>11</v>
      </c>
      <c r="G258" s="12">
        <v>9.85</v>
      </c>
      <c r="H258" s="13" t="s">
        <v>16</v>
      </c>
      <c r="I258" s="12">
        <f>TRUNC(TRUNC(G258 * K4, 2) + G258, 2)</f>
        <v>12.1</v>
      </c>
      <c r="J258" s="12">
        <f t="shared" si="3"/>
        <v>133.1</v>
      </c>
      <c r="K258" s="13">
        <f>J258 / K3</f>
        <v>1.5958793651407236E-4</v>
      </c>
    </row>
    <row r="259" spans="1:11" ht="51.95" customHeight="1" x14ac:dyDescent="0.2">
      <c r="A259" s="9" t="s">
        <v>731</v>
      </c>
      <c r="B259" s="9" t="s">
        <v>732</v>
      </c>
      <c r="C259" s="9" t="s">
        <v>21</v>
      </c>
      <c r="D259" s="9" t="s">
        <v>733</v>
      </c>
      <c r="E259" s="10" t="s">
        <v>86</v>
      </c>
      <c r="F259" s="11">
        <v>7</v>
      </c>
      <c r="G259" s="12">
        <v>14.74</v>
      </c>
      <c r="H259" s="13" t="s">
        <v>16</v>
      </c>
      <c r="I259" s="12">
        <f>TRUNC(TRUNC(G259 * K4, 2) + G259, 2)</f>
        <v>18.11</v>
      </c>
      <c r="J259" s="12">
        <f t="shared" si="3"/>
        <v>126.77</v>
      </c>
      <c r="K259" s="13">
        <f>J259 / K3</f>
        <v>1.5199821721930093E-4</v>
      </c>
    </row>
    <row r="260" spans="1:11" ht="39" customHeight="1" x14ac:dyDescent="0.2">
      <c r="A260" s="9" t="s">
        <v>734</v>
      </c>
      <c r="B260" s="9" t="s">
        <v>650</v>
      </c>
      <c r="C260" s="9" t="s">
        <v>21</v>
      </c>
      <c r="D260" s="9" t="s">
        <v>651</v>
      </c>
      <c r="E260" s="10" t="s">
        <v>86</v>
      </c>
      <c r="F260" s="11">
        <v>6</v>
      </c>
      <c r="G260" s="12">
        <v>38.590000000000003</v>
      </c>
      <c r="H260" s="13" t="s">
        <v>16</v>
      </c>
      <c r="I260" s="12">
        <f>TRUNC(TRUNC(G260 * K4, 2) + G260, 2)</f>
        <v>47.41</v>
      </c>
      <c r="J260" s="12">
        <f t="shared" si="3"/>
        <v>284.45999999999998</v>
      </c>
      <c r="K260" s="13">
        <f>J260 / K3</f>
        <v>3.4106975522759595E-4</v>
      </c>
    </row>
    <row r="261" spans="1:11" ht="39" customHeight="1" x14ac:dyDescent="0.2">
      <c r="A261" s="9" t="s">
        <v>735</v>
      </c>
      <c r="B261" s="9" t="s">
        <v>617</v>
      </c>
      <c r="C261" s="9" t="s">
        <v>21</v>
      </c>
      <c r="D261" s="9" t="s">
        <v>618</v>
      </c>
      <c r="E261" s="10" t="s">
        <v>44</v>
      </c>
      <c r="F261" s="11">
        <v>45</v>
      </c>
      <c r="G261" s="12">
        <v>15.07</v>
      </c>
      <c r="H261" s="13" t="s">
        <v>16</v>
      </c>
      <c r="I261" s="12">
        <f>TRUNC(TRUNC(G261 * K4, 2) + G261, 2)</f>
        <v>18.510000000000002</v>
      </c>
      <c r="J261" s="12">
        <f t="shared" si="3"/>
        <v>832.95</v>
      </c>
      <c r="K261" s="13">
        <f>J261 / K3</f>
        <v>9.9871353658449735E-4</v>
      </c>
    </row>
    <row r="262" spans="1:11" ht="24" customHeight="1" x14ac:dyDescent="0.2">
      <c r="A262" s="9" t="s">
        <v>736</v>
      </c>
      <c r="B262" s="9" t="s">
        <v>665</v>
      </c>
      <c r="C262" s="9" t="s">
        <v>26</v>
      </c>
      <c r="D262" s="9" t="s">
        <v>666</v>
      </c>
      <c r="E262" s="10" t="s">
        <v>86</v>
      </c>
      <c r="F262" s="11">
        <v>14</v>
      </c>
      <c r="G262" s="12">
        <v>9.75</v>
      </c>
      <c r="H262" s="13" t="s">
        <v>16</v>
      </c>
      <c r="I262" s="12">
        <f>TRUNC(TRUNC(G262 * K4, 2) + G262, 2)</f>
        <v>11.98</v>
      </c>
      <c r="J262" s="12">
        <f t="shared" ref="J262:J325" si="4">TRUNC(F262 * I262,2)</f>
        <v>167.72</v>
      </c>
      <c r="K262" s="13">
        <f>J262 / K3</f>
        <v>2.0109758611675595E-4</v>
      </c>
    </row>
    <row r="263" spans="1:11" ht="26.1" customHeight="1" x14ac:dyDescent="0.2">
      <c r="A263" s="9" t="s">
        <v>737</v>
      </c>
      <c r="B263" s="9" t="s">
        <v>668</v>
      </c>
      <c r="C263" s="9" t="s">
        <v>26</v>
      </c>
      <c r="D263" s="9" t="s">
        <v>669</v>
      </c>
      <c r="E263" s="10" t="s">
        <v>295</v>
      </c>
      <c r="F263" s="11">
        <v>14</v>
      </c>
      <c r="G263" s="12">
        <v>8.67</v>
      </c>
      <c r="H263" s="13" t="s">
        <v>16</v>
      </c>
      <c r="I263" s="12">
        <f>TRUNC(TRUNC(G263 * K4, 2) + G263, 2)</f>
        <v>10.65</v>
      </c>
      <c r="J263" s="12">
        <f t="shared" si="4"/>
        <v>149.1</v>
      </c>
      <c r="K263" s="13">
        <f>J263 / K3</f>
        <v>1.787720611138106E-4</v>
      </c>
    </row>
    <row r="264" spans="1:11" ht="26.1" customHeight="1" x14ac:dyDescent="0.2">
      <c r="A264" s="9" t="s">
        <v>738</v>
      </c>
      <c r="B264" s="9" t="s">
        <v>671</v>
      </c>
      <c r="C264" s="9" t="s">
        <v>26</v>
      </c>
      <c r="D264" s="9" t="s">
        <v>672</v>
      </c>
      <c r="E264" s="10" t="s">
        <v>295</v>
      </c>
      <c r="F264" s="11">
        <v>28</v>
      </c>
      <c r="G264" s="12">
        <v>2.23</v>
      </c>
      <c r="H264" s="13" t="s">
        <v>16</v>
      </c>
      <c r="I264" s="12">
        <f>TRUNC(TRUNC(G264 * K4, 2) + G264, 2)</f>
        <v>2.74</v>
      </c>
      <c r="J264" s="12">
        <f t="shared" si="4"/>
        <v>76.72</v>
      </c>
      <c r="K264" s="13">
        <f>J264 / K3</f>
        <v>9.1987877455744794E-5</v>
      </c>
    </row>
    <row r="265" spans="1:11" ht="26.1" customHeight="1" x14ac:dyDescent="0.2">
      <c r="A265" s="9" t="s">
        <v>739</v>
      </c>
      <c r="B265" s="9" t="s">
        <v>674</v>
      </c>
      <c r="C265" s="9" t="s">
        <v>26</v>
      </c>
      <c r="D265" s="9" t="s">
        <v>675</v>
      </c>
      <c r="E265" s="10" t="s">
        <v>517</v>
      </c>
      <c r="F265" s="11">
        <v>14</v>
      </c>
      <c r="G265" s="12">
        <v>4.8899999999999997</v>
      </c>
      <c r="H265" s="13" t="s">
        <v>16</v>
      </c>
      <c r="I265" s="12">
        <f>TRUNC(TRUNC(G265 * K4, 2) + G265, 2)</f>
        <v>6</v>
      </c>
      <c r="J265" s="12">
        <f t="shared" si="4"/>
        <v>84</v>
      </c>
      <c r="K265" s="13">
        <f>J265 / K3</f>
        <v>1.0071665414862569E-4</v>
      </c>
    </row>
    <row r="266" spans="1:11" ht="24" customHeight="1" x14ac:dyDescent="0.2">
      <c r="A266" s="4" t="s">
        <v>740</v>
      </c>
      <c r="B266" s="4" t="s">
        <v>14</v>
      </c>
      <c r="C266" s="4"/>
      <c r="D266" s="4" t="s">
        <v>741</v>
      </c>
      <c r="E266" s="5"/>
      <c r="F266" s="6">
        <v>1</v>
      </c>
      <c r="G266" s="6" t="s">
        <v>16</v>
      </c>
      <c r="H266" s="8" t="s">
        <v>16</v>
      </c>
      <c r="I266" s="7">
        <f>J267 + J268 + J269 + J270 + J271 + J272 + J273 + J274 + J275 + J276 + J277 + J278 + J279 + J280 + J281 + J282 + J283 + J284 + J285 + J286 + J287 + J288 + J289 + J290 + J291 + J292 + J293 + J294 + J295 + J296 + J297 + J298</f>
        <v>41561.329999999994</v>
      </c>
      <c r="J266" s="7">
        <f t="shared" si="4"/>
        <v>41561.33</v>
      </c>
      <c r="K266" s="8">
        <f>J266 / K3</f>
        <v>4.9832358328177395E-2</v>
      </c>
    </row>
    <row r="267" spans="1:11" ht="39" customHeight="1" x14ac:dyDescent="0.2">
      <c r="A267" s="9" t="s">
        <v>742</v>
      </c>
      <c r="B267" s="9" t="s">
        <v>743</v>
      </c>
      <c r="C267" s="9" t="s">
        <v>21</v>
      </c>
      <c r="D267" s="9" t="s">
        <v>744</v>
      </c>
      <c r="E267" s="10" t="s">
        <v>44</v>
      </c>
      <c r="F267" s="11">
        <v>1170</v>
      </c>
      <c r="G267" s="12">
        <v>7.68</v>
      </c>
      <c r="H267" s="13" t="s">
        <v>16</v>
      </c>
      <c r="I267" s="12">
        <f>TRUNC(TRUNC(G267 * K4, 2) + G267, 2)</f>
        <v>9.43</v>
      </c>
      <c r="J267" s="12">
        <f t="shared" si="4"/>
        <v>11033.1</v>
      </c>
      <c r="K267" s="13">
        <f>J267 / K3</f>
        <v>1.322877282008574E-2</v>
      </c>
    </row>
    <row r="268" spans="1:11" ht="39" customHeight="1" x14ac:dyDescent="0.2">
      <c r="A268" s="9" t="s">
        <v>745</v>
      </c>
      <c r="B268" s="9" t="s">
        <v>569</v>
      </c>
      <c r="C268" s="9" t="s">
        <v>21</v>
      </c>
      <c r="D268" s="9" t="s">
        <v>570</v>
      </c>
      <c r="E268" s="10" t="s">
        <v>86</v>
      </c>
      <c r="F268" s="11">
        <v>17</v>
      </c>
      <c r="G268" s="12">
        <v>12.56</v>
      </c>
      <c r="H268" s="13" t="s">
        <v>16</v>
      </c>
      <c r="I268" s="12">
        <f>TRUNC(TRUNC(G268 * K4, 2) + G268, 2)</f>
        <v>15.43</v>
      </c>
      <c r="J268" s="12">
        <f t="shared" si="4"/>
        <v>262.31</v>
      </c>
      <c r="K268" s="13">
        <f>J268 / K3</f>
        <v>3.1451173273483338E-4</v>
      </c>
    </row>
    <row r="269" spans="1:11" ht="39" customHeight="1" x14ac:dyDescent="0.2">
      <c r="A269" s="9" t="s">
        <v>746</v>
      </c>
      <c r="B269" s="9" t="s">
        <v>575</v>
      </c>
      <c r="C269" s="9" t="s">
        <v>21</v>
      </c>
      <c r="D269" s="9" t="s">
        <v>576</v>
      </c>
      <c r="E269" s="10" t="s">
        <v>86</v>
      </c>
      <c r="F269" s="11">
        <v>14</v>
      </c>
      <c r="G269" s="12">
        <v>35.520000000000003</v>
      </c>
      <c r="H269" s="13" t="s">
        <v>16</v>
      </c>
      <c r="I269" s="12">
        <f>TRUNC(TRUNC(G269 * K4, 2) + G269, 2)</f>
        <v>43.64</v>
      </c>
      <c r="J269" s="12">
        <f t="shared" si="4"/>
        <v>610.96</v>
      </c>
      <c r="K269" s="13">
        <f>J269 / K3</f>
        <v>7.3254579784100423E-4</v>
      </c>
    </row>
    <row r="270" spans="1:11" ht="39" customHeight="1" x14ac:dyDescent="0.2">
      <c r="A270" s="9" t="s">
        <v>747</v>
      </c>
      <c r="B270" s="9" t="s">
        <v>748</v>
      </c>
      <c r="C270" s="9" t="s">
        <v>26</v>
      </c>
      <c r="D270" s="9" t="s">
        <v>749</v>
      </c>
      <c r="E270" s="10" t="s">
        <v>86</v>
      </c>
      <c r="F270" s="11">
        <v>3</v>
      </c>
      <c r="G270" s="12">
        <v>34.86</v>
      </c>
      <c r="H270" s="13" t="s">
        <v>16</v>
      </c>
      <c r="I270" s="12">
        <f>TRUNC(TRUNC(G270 * K4, 2) + G270, 2)</f>
        <v>42.83</v>
      </c>
      <c r="J270" s="12">
        <f t="shared" si="4"/>
        <v>128.49</v>
      </c>
      <c r="K270" s="13">
        <f>J270 / K3</f>
        <v>1.5406051061377281E-4</v>
      </c>
    </row>
    <row r="271" spans="1:11" ht="26.1" customHeight="1" x14ac:dyDescent="0.2">
      <c r="A271" s="9" t="s">
        <v>750</v>
      </c>
      <c r="B271" s="9" t="s">
        <v>751</v>
      </c>
      <c r="C271" s="9" t="s">
        <v>21</v>
      </c>
      <c r="D271" s="9" t="s">
        <v>752</v>
      </c>
      <c r="E271" s="10" t="s">
        <v>86</v>
      </c>
      <c r="F271" s="11">
        <v>8</v>
      </c>
      <c r="G271" s="12">
        <v>38.79</v>
      </c>
      <c r="H271" s="13" t="s">
        <v>16</v>
      </c>
      <c r="I271" s="12">
        <f>TRUNC(TRUNC(G271 * K4, 2) + G271, 2)</f>
        <v>47.66</v>
      </c>
      <c r="J271" s="12">
        <f t="shared" si="4"/>
        <v>381.28</v>
      </c>
      <c r="K271" s="13">
        <f>J271 / K3</f>
        <v>4.5715768921176191E-4</v>
      </c>
    </row>
    <row r="272" spans="1:11" ht="26.1" customHeight="1" x14ac:dyDescent="0.2">
      <c r="A272" s="9" t="s">
        <v>753</v>
      </c>
      <c r="B272" s="9" t="s">
        <v>754</v>
      </c>
      <c r="C272" s="9" t="s">
        <v>26</v>
      </c>
      <c r="D272" s="9" t="s">
        <v>755</v>
      </c>
      <c r="E272" s="10" t="s">
        <v>86</v>
      </c>
      <c r="F272" s="11">
        <v>13</v>
      </c>
      <c r="G272" s="12">
        <v>58.52</v>
      </c>
      <c r="H272" s="13" t="s">
        <v>16</v>
      </c>
      <c r="I272" s="12">
        <f>TRUNC(TRUNC(G272 * K4, 2) + G272, 2)</f>
        <v>71.900000000000006</v>
      </c>
      <c r="J272" s="12">
        <f t="shared" si="4"/>
        <v>934.7</v>
      </c>
      <c r="K272" s="13">
        <f>J272 / K3</f>
        <v>1.1207125789609576E-3</v>
      </c>
    </row>
    <row r="273" spans="1:11" ht="39" customHeight="1" x14ac:dyDescent="0.2">
      <c r="A273" s="9" t="s">
        <v>756</v>
      </c>
      <c r="B273" s="9" t="s">
        <v>605</v>
      </c>
      <c r="C273" s="9" t="s">
        <v>21</v>
      </c>
      <c r="D273" s="9" t="s">
        <v>606</v>
      </c>
      <c r="E273" s="10" t="s">
        <v>44</v>
      </c>
      <c r="F273" s="11">
        <v>35</v>
      </c>
      <c r="G273" s="12">
        <v>88.12</v>
      </c>
      <c r="H273" s="13" t="s">
        <v>16</v>
      </c>
      <c r="I273" s="12">
        <f>TRUNC(TRUNC(G273 * K4, 2) + G273, 2)</f>
        <v>108.28</v>
      </c>
      <c r="J273" s="12">
        <f t="shared" si="4"/>
        <v>3789.8</v>
      </c>
      <c r="K273" s="13">
        <f>J273 / K3</f>
        <v>4.5439997130054957E-3</v>
      </c>
    </row>
    <row r="274" spans="1:11" ht="39" customHeight="1" x14ac:dyDescent="0.2">
      <c r="A274" s="9" t="s">
        <v>757</v>
      </c>
      <c r="B274" s="9" t="s">
        <v>608</v>
      </c>
      <c r="C274" s="9" t="s">
        <v>21</v>
      </c>
      <c r="D274" s="9" t="s">
        <v>609</v>
      </c>
      <c r="E274" s="10" t="s">
        <v>86</v>
      </c>
      <c r="F274" s="11">
        <v>3</v>
      </c>
      <c r="G274" s="12">
        <v>77.569999999999993</v>
      </c>
      <c r="H274" s="13" t="s">
        <v>16</v>
      </c>
      <c r="I274" s="12">
        <f>TRUNC(TRUNC(G274 * K4, 2) + G274, 2)</f>
        <v>95.31</v>
      </c>
      <c r="J274" s="12">
        <f t="shared" si="4"/>
        <v>285.93</v>
      </c>
      <c r="K274" s="13">
        <f>J274 / K3</f>
        <v>3.4283229667519694E-4</v>
      </c>
    </row>
    <row r="275" spans="1:11" ht="39" customHeight="1" x14ac:dyDescent="0.2">
      <c r="A275" s="9" t="s">
        <v>758</v>
      </c>
      <c r="B275" s="9" t="s">
        <v>759</v>
      </c>
      <c r="C275" s="9" t="s">
        <v>21</v>
      </c>
      <c r="D275" s="9" t="s">
        <v>760</v>
      </c>
      <c r="E275" s="10" t="s">
        <v>86</v>
      </c>
      <c r="F275" s="11">
        <v>4</v>
      </c>
      <c r="G275" s="12">
        <v>113.57</v>
      </c>
      <c r="H275" s="13" t="s">
        <v>16</v>
      </c>
      <c r="I275" s="12">
        <f>TRUNC(TRUNC(G275 * K4, 2) + G275, 2)</f>
        <v>139.55000000000001</v>
      </c>
      <c r="J275" s="12">
        <f t="shared" si="4"/>
        <v>558.20000000000005</v>
      </c>
      <c r="K275" s="13">
        <f>J275 / K3</f>
        <v>6.6928614697336745E-4</v>
      </c>
    </row>
    <row r="276" spans="1:11" ht="39" customHeight="1" x14ac:dyDescent="0.2">
      <c r="A276" s="9" t="s">
        <v>761</v>
      </c>
      <c r="B276" s="9" t="s">
        <v>614</v>
      </c>
      <c r="C276" s="9" t="s">
        <v>26</v>
      </c>
      <c r="D276" s="9" t="s">
        <v>615</v>
      </c>
      <c r="E276" s="10" t="s">
        <v>86</v>
      </c>
      <c r="F276" s="11">
        <v>11</v>
      </c>
      <c r="G276" s="12">
        <v>12.96</v>
      </c>
      <c r="H276" s="13" t="s">
        <v>16</v>
      </c>
      <c r="I276" s="12">
        <f>TRUNC(TRUNC(G276 * K4, 2) + G276, 2)</f>
        <v>15.92</v>
      </c>
      <c r="J276" s="12">
        <f t="shared" si="4"/>
        <v>175.12</v>
      </c>
      <c r="K276" s="13">
        <f>J276 / K3</f>
        <v>2.099702437441349E-4</v>
      </c>
    </row>
    <row r="277" spans="1:11" ht="26.1" customHeight="1" x14ac:dyDescent="0.2">
      <c r="A277" s="9" t="s">
        <v>762</v>
      </c>
      <c r="B277" s="9" t="s">
        <v>611</v>
      </c>
      <c r="C277" s="9" t="s">
        <v>26</v>
      </c>
      <c r="D277" s="9" t="s">
        <v>612</v>
      </c>
      <c r="E277" s="10" t="s">
        <v>86</v>
      </c>
      <c r="F277" s="11">
        <v>1</v>
      </c>
      <c r="G277" s="12">
        <v>16.079999999999998</v>
      </c>
      <c r="H277" s="13" t="s">
        <v>16</v>
      </c>
      <c r="I277" s="12">
        <f>TRUNC(TRUNC(G277 * K4, 2) + G277, 2)</f>
        <v>19.75</v>
      </c>
      <c r="J277" s="12">
        <f t="shared" si="4"/>
        <v>19.75</v>
      </c>
      <c r="K277" s="13">
        <f>J277 / K3</f>
        <v>2.3680403802801872E-5</v>
      </c>
    </row>
    <row r="278" spans="1:11" ht="39" customHeight="1" x14ac:dyDescent="0.2">
      <c r="A278" s="9" t="s">
        <v>763</v>
      </c>
      <c r="B278" s="9" t="s">
        <v>650</v>
      </c>
      <c r="C278" s="9" t="s">
        <v>21</v>
      </c>
      <c r="D278" s="9" t="s">
        <v>651</v>
      </c>
      <c r="E278" s="10" t="s">
        <v>86</v>
      </c>
      <c r="F278" s="11">
        <v>6</v>
      </c>
      <c r="G278" s="12">
        <v>38.590000000000003</v>
      </c>
      <c r="H278" s="13" t="s">
        <v>16</v>
      </c>
      <c r="I278" s="12">
        <f>TRUNC(TRUNC(G278 * K4, 2) + G278, 2)</f>
        <v>47.41</v>
      </c>
      <c r="J278" s="12">
        <f t="shared" si="4"/>
        <v>284.45999999999998</v>
      </c>
      <c r="K278" s="13">
        <f>J278 / K3</f>
        <v>3.4106975522759595E-4</v>
      </c>
    </row>
    <row r="279" spans="1:11" ht="39" customHeight="1" x14ac:dyDescent="0.2">
      <c r="A279" s="9" t="s">
        <v>764</v>
      </c>
      <c r="B279" s="9" t="s">
        <v>617</v>
      </c>
      <c r="C279" s="9" t="s">
        <v>21</v>
      </c>
      <c r="D279" s="9" t="s">
        <v>618</v>
      </c>
      <c r="E279" s="10" t="s">
        <v>44</v>
      </c>
      <c r="F279" s="11">
        <v>110</v>
      </c>
      <c r="G279" s="12">
        <v>15.07</v>
      </c>
      <c r="H279" s="13" t="s">
        <v>16</v>
      </c>
      <c r="I279" s="12">
        <f>TRUNC(TRUNC(G279 * K4, 2) + G279, 2)</f>
        <v>18.510000000000002</v>
      </c>
      <c r="J279" s="12">
        <f t="shared" si="4"/>
        <v>2036.1</v>
      </c>
      <c r="K279" s="13">
        <f>J279 / K3</f>
        <v>2.4412997560954376E-3</v>
      </c>
    </row>
    <row r="280" spans="1:11" ht="39" customHeight="1" x14ac:dyDescent="0.2">
      <c r="A280" s="9" t="s">
        <v>765</v>
      </c>
      <c r="B280" s="9" t="s">
        <v>620</v>
      </c>
      <c r="C280" s="9" t="s">
        <v>21</v>
      </c>
      <c r="D280" s="9" t="s">
        <v>621</v>
      </c>
      <c r="E280" s="10" t="s">
        <v>44</v>
      </c>
      <c r="F280" s="11">
        <v>8</v>
      </c>
      <c r="G280" s="12">
        <v>18.82</v>
      </c>
      <c r="H280" s="13" t="s">
        <v>16</v>
      </c>
      <c r="I280" s="12">
        <f>TRUNC(TRUNC(G280 * K4, 2) + G280, 2)</f>
        <v>23.12</v>
      </c>
      <c r="J280" s="12">
        <f t="shared" si="4"/>
        <v>184.96</v>
      </c>
      <c r="K280" s="13">
        <f>J280 / K3</f>
        <v>2.2176848037297391E-4</v>
      </c>
    </row>
    <row r="281" spans="1:11" ht="51.95" customHeight="1" x14ac:dyDescent="0.2">
      <c r="A281" s="9" t="s">
        <v>766</v>
      </c>
      <c r="B281" s="9" t="s">
        <v>732</v>
      </c>
      <c r="C281" s="9" t="s">
        <v>21</v>
      </c>
      <c r="D281" s="9" t="s">
        <v>733</v>
      </c>
      <c r="E281" s="10" t="s">
        <v>86</v>
      </c>
      <c r="F281" s="11">
        <v>4</v>
      </c>
      <c r="G281" s="12">
        <v>14.74</v>
      </c>
      <c r="H281" s="13" t="s">
        <v>16</v>
      </c>
      <c r="I281" s="12">
        <f>TRUNC(TRUNC(G281 * K4, 2) + G281, 2)</f>
        <v>18.11</v>
      </c>
      <c r="J281" s="12">
        <f t="shared" si="4"/>
        <v>72.44</v>
      </c>
      <c r="K281" s="13">
        <f>J281 / K3</f>
        <v>8.6856124125314814E-5</v>
      </c>
    </row>
    <row r="282" spans="1:11" ht="39" customHeight="1" x14ac:dyDescent="0.2">
      <c r="A282" s="9" t="s">
        <v>767</v>
      </c>
      <c r="B282" s="9" t="s">
        <v>659</v>
      </c>
      <c r="C282" s="9" t="s">
        <v>21</v>
      </c>
      <c r="D282" s="9" t="s">
        <v>660</v>
      </c>
      <c r="E282" s="10" t="s">
        <v>86</v>
      </c>
      <c r="F282" s="11">
        <v>2</v>
      </c>
      <c r="G282" s="12">
        <v>17.37</v>
      </c>
      <c r="H282" s="13" t="s">
        <v>16</v>
      </c>
      <c r="I282" s="12">
        <f>TRUNC(TRUNC(G282 * K4, 2) + G282, 2)</f>
        <v>21.34</v>
      </c>
      <c r="J282" s="12">
        <f t="shared" si="4"/>
        <v>42.68</v>
      </c>
      <c r="K282" s="13">
        <f>J282 / K3</f>
        <v>5.117365236980172E-5</v>
      </c>
    </row>
    <row r="283" spans="1:11" ht="26.1" customHeight="1" x14ac:dyDescent="0.2">
      <c r="A283" s="9" t="s">
        <v>768</v>
      </c>
      <c r="B283" s="9" t="s">
        <v>769</v>
      </c>
      <c r="C283" s="9" t="s">
        <v>26</v>
      </c>
      <c r="D283" s="9" t="s">
        <v>770</v>
      </c>
      <c r="E283" s="10" t="s">
        <v>60</v>
      </c>
      <c r="F283" s="11">
        <v>3</v>
      </c>
      <c r="G283" s="12">
        <v>149.85</v>
      </c>
      <c r="H283" s="13" t="s">
        <v>16</v>
      </c>
      <c r="I283" s="12">
        <f>TRUNC(TRUNC(G283 * K4, 2) + G283, 2)</f>
        <v>184.13</v>
      </c>
      <c r="J283" s="12">
        <f t="shared" si="4"/>
        <v>552.39</v>
      </c>
      <c r="K283" s="13">
        <f>J283 / K3</f>
        <v>6.6231991172808742E-4</v>
      </c>
    </row>
    <row r="284" spans="1:11" ht="39" customHeight="1" x14ac:dyDescent="0.2">
      <c r="A284" s="9" t="s">
        <v>771</v>
      </c>
      <c r="B284" s="9" t="s">
        <v>772</v>
      </c>
      <c r="C284" s="9" t="s">
        <v>21</v>
      </c>
      <c r="D284" s="9" t="s">
        <v>773</v>
      </c>
      <c r="E284" s="10" t="s">
        <v>86</v>
      </c>
      <c r="F284" s="11">
        <v>1</v>
      </c>
      <c r="G284" s="12">
        <v>21.9</v>
      </c>
      <c r="H284" s="13" t="s">
        <v>16</v>
      </c>
      <c r="I284" s="12">
        <f>TRUNC(TRUNC(G284 * K4, 2) + G284, 2)</f>
        <v>26.91</v>
      </c>
      <c r="J284" s="12">
        <f t="shared" si="4"/>
        <v>26.91</v>
      </c>
      <c r="K284" s="13">
        <f>J284 / K3</f>
        <v>3.2265299561184727E-5</v>
      </c>
    </row>
    <row r="285" spans="1:11" ht="39" customHeight="1" x14ac:dyDescent="0.2">
      <c r="A285" s="9" t="s">
        <v>774</v>
      </c>
      <c r="B285" s="9" t="s">
        <v>623</v>
      </c>
      <c r="C285" s="9" t="s">
        <v>26</v>
      </c>
      <c r="D285" s="9" t="s">
        <v>624</v>
      </c>
      <c r="E285" s="10" t="s">
        <v>86</v>
      </c>
      <c r="F285" s="11">
        <v>11</v>
      </c>
      <c r="G285" s="12">
        <v>187.9</v>
      </c>
      <c r="H285" s="13" t="s">
        <v>16</v>
      </c>
      <c r="I285" s="12">
        <f>TRUNC(TRUNC(G285 * K4, 2) + G285, 2)</f>
        <v>230.89</v>
      </c>
      <c r="J285" s="12">
        <f t="shared" si="4"/>
        <v>2539.79</v>
      </c>
      <c r="K285" s="13">
        <f>J285 / K3</f>
        <v>3.0452279885730717E-3</v>
      </c>
    </row>
    <row r="286" spans="1:11" ht="51.95" customHeight="1" x14ac:dyDescent="0.2">
      <c r="A286" s="9" t="s">
        <v>775</v>
      </c>
      <c r="B286" s="9" t="s">
        <v>710</v>
      </c>
      <c r="C286" s="9" t="s">
        <v>21</v>
      </c>
      <c r="D286" s="9" t="s">
        <v>711</v>
      </c>
      <c r="E286" s="10" t="s">
        <v>44</v>
      </c>
      <c r="F286" s="11">
        <v>100</v>
      </c>
      <c r="G286" s="12">
        <v>9.44</v>
      </c>
      <c r="H286" s="13" t="s">
        <v>16</v>
      </c>
      <c r="I286" s="12">
        <f>TRUNC(TRUNC(G286 * K4, 2) + G286, 2)</f>
        <v>11.59</v>
      </c>
      <c r="J286" s="12">
        <f t="shared" si="4"/>
        <v>1159</v>
      </c>
      <c r="K286" s="13">
        <f>J286 / K3</f>
        <v>1.3896500256935379E-3</v>
      </c>
    </row>
    <row r="287" spans="1:11" ht="39" customHeight="1" x14ac:dyDescent="0.2">
      <c r="A287" s="9" t="s">
        <v>776</v>
      </c>
      <c r="B287" s="9" t="s">
        <v>626</v>
      </c>
      <c r="C287" s="9" t="s">
        <v>26</v>
      </c>
      <c r="D287" s="9" t="s">
        <v>627</v>
      </c>
      <c r="E287" s="10" t="s">
        <v>44</v>
      </c>
      <c r="F287" s="11">
        <v>36</v>
      </c>
      <c r="G287" s="12">
        <v>10.36</v>
      </c>
      <c r="H287" s="13" t="s">
        <v>16</v>
      </c>
      <c r="I287" s="12">
        <f>TRUNC(TRUNC(G287 * K4, 2) + G287, 2)</f>
        <v>12.73</v>
      </c>
      <c r="J287" s="12">
        <f t="shared" si="4"/>
        <v>458.28</v>
      </c>
      <c r="K287" s="13">
        <f>J287 / K3</f>
        <v>5.4948128884800215E-4</v>
      </c>
    </row>
    <row r="288" spans="1:11" ht="39" customHeight="1" x14ac:dyDescent="0.2">
      <c r="A288" s="9" t="s">
        <v>777</v>
      </c>
      <c r="B288" s="9" t="s">
        <v>778</v>
      </c>
      <c r="C288" s="9" t="s">
        <v>26</v>
      </c>
      <c r="D288" s="9" t="s">
        <v>779</v>
      </c>
      <c r="E288" s="10" t="s">
        <v>60</v>
      </c>
      <c r="F288" s="11">
        <v>1</v>
      </c>
      <c r="G288" s="12">
        <v>2756.37</v>
      </c>
      <c r="H288" s="13" t="s">
        <v>16</v>
      </c>
      <c r="I288" s="12">
        <f>TRUNC(TRUNC(G288 * K4, 2) + G288, 2)</f>
        <v>3387.02</v>
      </c>
      <c r="J288" s="12">
        <f t="shared" si="4"/>
        <v>3387.02</v>
      </c>
      <c r="K288" s="13">
        <f>J288 / K3</f>
        <v>4.0610633563628352E-3</v>
      </c>
    </row>
    <row r="289" spans="1:11" ht="26.1" customHeight="1" x14ac:dyDescent="0.2">
      <c r="A289" s="9" t="s">
        <v>780</v>
      </c>
      <c r="B289" s="9" t="s">
        <v>781</v>
      </c>
      <c r="C289" s="9" t="s">
        <v>26</v>
      </c>
      <c r="D289" s="9" t="s">
        <v>782</v>
      </c>
      <c r="E289" s="10" t="s">
        <v>60</v>
      </c>
      <c r="F289" s="11">
        <v>1</v>
      </c>
      <c r="G289" s="12">
        <v>709.35</v>
      </c>
      <c r="H289" s="13" t="s">
        <v>16</v>
      </c>
      <c r="I289" s="12">
        <f>TRUNC(TRUNC(G289 * K4, 2) + G289, 2)</f>
        <v>871.64</v>
      </c>
      <c r="J289" s="12">
        <f t="shared" si="4"/>
        <v>871.64</v>
      </c>
      <c r="K289" s="13">
        <f>J289 / K3</f>
        <v>1.0451031478822391E-3</v>
      </c>
    </row>
    <row r="290" spans="1:11" ht="24" customHeight="1" x14ac:dyDescent="0.2">
      <c r="A290" s="9" t="s">
        <v>783</v>
      </c>
      <c r="B290" s="9" t="s">
        <v>784</v>
      </c>
      <c r="C290" s="9" t="s">
        <v>26</v>
      </c>
      <c r="D290" s="9" t="s">
        <v>785</v>
      </c>
      <c r="E290" s="10" t="s">
        <v>60</v>
      </c>
      <c r="F290" s="11">
        <v>1</v>
      </c>
      <c r="G290" s="12">
        <v>529.75</v>
      </c>
      <c r="H290" s="13" t="s">
        <v>16</v>
      </c>
      <c r="I290" s="12">
        <f>TRUNC(TRUNC(G290 * K4, 2) + G290, 2)</f>
        <v>650.95000000000005</v>
      </c>
      <c r="J290" s="12">
        <f t="shared" si="4"/>
        <v>650.95000000000005</v>
      </c>
      <c r="K290" s="13">
        <f>J290 / K3</f>
        <v>7.8049411926247496E-4</v>
      </c>
    </row>
    <row r="291" spans="1:11" ht="26.1" customHeight="1" x14ac:dyDescent="0.2">
      <c r="A291" s="9" t="s">
        <v>786</v>
      </c>
      <c r="B291" s="9" t="s">
        <v>787</v>
      </c>
      <c r="C291" s="9" t="s">
        <v>26</v>
      </c>
      <c r="D291" s="9" t="s">
        <v>788</v>
      </c>
      <c r="E291" s="10" t="s">
        <v>517</v>
      </c>
      <c r="F291" s="11">
        <v>1</v>
      </c>
      <c r="G291" s="12">
        <v>3675.95</v>
      </c>
      <c r="H291" s="13" t="s">
        <v>16</v>
      </c>
      <c r="I291" s="12">
        <f>TRUNC(TRUNC(G291 * K4, 2) + G291, 2)</f>
        <v>4517</v>
      </c>
      <c r="J291" s="12">
        <f t="shared" si="4"/>
        <v>4517</v>
      </c>
      <c r="K291" s="13">
        <f>J291 / K3</f>
        <v>5.4159181760635982E-3</v>
      </c>
    </row>
    <row r="292" spans="1:11" ht="26.1" customHeight="1" x14ac:dyDescent="0.2">
      <c r="A292" s="9" t="s">
        <v>789</v>
      </c>
      <c r="B292" s="9" t="s">
        <v>790</v>
      </c>
      <c r="C292" s="9" t="s">
        <v>21</v>
      </c>
      <c r="D292" s="9" t="s">
        <v>791</v>
      </c>
      <c r="E292" s="10" t="s">
        <v>86</v>
      </c>
      <c r="F292" s="11">
        <v>2</v>
      </c>
      <c r="G292" s="12">
        <v>1193.3</v>
      </c>
      <c r="H292" s="13" t="s">
        <v>16</v>
      </c>
      <c r="I292" s="12">
        <f>TRUNC(TRUNC(G292 * K4, 2) + G292, 2)</f>
        <v>1466.32</v>
      </c>
      <c r="J292" s="12">
        <f t="shared" si="4"/>
        <v>2932.64</v>
      </c>
      <c r="K292" s="13">
        <f>J292 / K3</f>
        <v>3.5162581978860192E-3</v>
      </c>
    </row>
    <row r="293" spans="1:11" ht="26.1" customHeight="1" x14ac:dyDescent="0.2">
      <c r="A293" s="9" t="s">
        <v>792</v>
      </c>
      <c r="B293" s="9" t="s">
        <v>793</v>
      </c>
      <c r="C293" s="9" t="s">
        <v>26</v>
      </c>
      <c r="D293" s="9" t="s">
        <v>794</v>
      </c>
      <c r="E293" s="10" t="s">
        <v>517</v>
      </c>
      <c r="F293" s="11">
        <v>48</v>
      </c>
      <c r="G293" s="12">
        <v>22.49</v>
      </c>
      <c r="H293" s="13" t="s">
        <v>16</v>
      </c>
      <c r="I293" s="12">
        <f>TRUNC(TRUNC(G293 * K4, 2) + G293, 2)</f>
        <v>27.63</v>
      </c>
      <c r="J293" s="12">
        <f t="shared" si="4"/>
        <v>1326.24</v>
      </c>
      <c r="K293" s="13">
        <f>J293 / K3</f>
        <v>1.5901720880723016E-3</v>
      </c>
    </row>
    <row r="294" spans="1:11" ht="26.1" customHeight="1" x14ac:dyDescent="0.2">
      <c r="A294" s="9" t="s">
        <v>795</v>
      </c>
      <c r="B294" s="9" t="s">
        <v>796</v>
      </c>
      <c r="C294" s="9" t="s">
        <v>26</v>
      </c>
      <c r="D294" s="9" t="s">
        <v>797</v>
      </c>
      <c r="E294" s="10" t="s">
        <v>517</v>
      </c>
      <c r="F294" s="11">
        <v>33</v>
      </c>
      <c r="G294" s="12">
        <v>30.37</v>
      </c>
      <c r="H294" s="13" t="s">
        <v>16</v>
      </c>
      <c r="I294" s="12">
        <f>TRUNC(TRUNC(G294 * K4, 2) + G294, 2)</f>
        <v>37.31</v>
      </c>
      <c r="J294" s="12">
        <f t="shared" si="4"/>
        <v>1231.23</v>
      </c>
      <c r="K294" s="13">
        <f>J294 / K3</f>
        <v>1.4762543581834811E-3</v>
      </c>
    </row>
    <row r="295" spans="1:11" ht="24" customHeight="1" x14ac:dyDescent="0.2">
      <c r="A295" s="9" t="s">
        <v>798</v>
      </c>
      <c r="B295" s="9" t="s">
        <v>665</v>
      </c>
      <c r="C295" s="9" t="s">
        <v>26</v>
      </c>
      <c r="D295" s="9" t="s">
        <v>666</v>
      </c>
      <c r="E295" s="10" t="s">
        <v>86</v>
      </c>
      <c r="F295" s="11">
        <v>36</v>
      </c>
      <c r="G295" s="12">
        <v>9.75</v>
      </c>
      <c r="H295" s="13" t="s">
        <v>16</v>
      </c>
      <c r="I295" s="12">
        <f>TRUNC(TRUNC(G295 * K4, 2) + G295, 2)</f>
        <v>11.98</v>
      </c>
      <c r="J295" s="12">
        <f t="shared" si="4"/>
        <v>431.28</v>
      </c>
      <c r="K295" s="13">
        <f>J295 / K3</f>
        <v>5.1710807858594391E-4</v>
      </c>
    </row>
    <row r="296" spans="1:11" ht="26.1" customHeight="1" x14ac:dyDescent="0.2">
      <c r="A296" s="9" t="s">
        <v>799</v>
      </c>
      <c r="B296" s="9" t="s">
        <v>668</v>
      </c>
      <c r="C296" s="9" t="s">
        <v>26</v>
      </c>
      <c r="D296" s="9" t="s">
        <v>669</v>
      </c>
      <c r="E296" s="10" t="s">
        <v>295</v>
      </c>
      <c r="F296" s="11">
        <v>36</v>
      </c>
      <c r="G296" s="12">
        <v>8.67</v>
      </c>
      <c r="H296" s="13" t="s">
        <v>16</v>
      </c>
      <c r="I296" s="12">
        <f>TRUNC(TRUNC(G296 * K4, 2) + G296, 2)</f>
        <v>10.65</v>
      </c>
      <c r="J296" s="12">
        <f t="shared" si="4"/>
        <v>383.4</v>
      </c>
      <c r="K296" s="13">
        <f>J296 / K3</f>
        <v>4.5969958572122721E-4</v>
      </c>
    </row>
    <row r="297" spans="1:11" ht="26.1" customHeight="1" x14ac:dyDescent="0.2">
      <c r="A297" s="9" t="s">
        <v>800</v>
      </c>
      <c r="B297" s="9" t="s">
        <v>671</v>
      </c>
      <c r="C297" s="9" t="s">
        <v>26</v>
      </c>
      <c r="D297" s="9" t="s">
        <v>672</v>
      </c>
      <c r="E297" s="10" t="s">
        <v>295</v>
      </c>
      <c r="F297" s="11">
        <v>72</v>
      </c>
      <c r="G297" s="12">
        <v>2.23</v>
      </c>
      <c r="H297" s="13" t="s">
        <v>16</v>
      </c>
      <c r="I297" s="12">
        <f>TRUNC(TRUNC(G297 * K4, 2) + G297, 2)</f>
        <v>2.74</v>
      </c>
      <c r="J297" s="12">
        <f t="shared" si="4"/>
        <v>197.28</v>
      </c>
      <c r="K297" s="13">
        <f>J297 / K3</f>
        <v>2.3654025631477234E-4</v>
      </c>
    </row>
    <row r="298" spans="1:11" ht="26.1" customHeight="1" x14ac:dyDescent="0.2">
      <c r="A298" s="9" t="s">
        <v>801</v>
      </c>
      <c r="B298" s="9" t="s">
        <v>674</v>
      </c>
      <c r="C298" s="9" t="s">
        <v>26</v>
      </c>
      <c r="D298" s="9" t="s">
        <v>675</v>
      </c>
      <c r="E298" s="10" t="s">
        <v>517</v>
      </c>
      <c r="F298" s="11">
        <v>16</v>
      </c>
      <c r="G298" s="12">
        <v>4.8899999999999997</v>
      </c>
      <c r="H298" s="13" t="s">
        <v>16</v>
      </c>
      <c r="I298" s="12">
        <f>TRUNC(TRUNC(G298 * K4, 2) + G298, 2)</f>
        <v>6</v>
      </c>
      <c r="J298" s="12">
        <f t="shared" si="4"/>
        <v>96</v>
      </c>
      <c r="K298" s="13">
        <f>J298 / K3</f>
        <v>1.1510474759842936E-4</v>
      </c>
    </row>
    <row r="299" spans="1:11" ht="24" customHeight="1" x14ac:dyDescent="0.2">
      <c r="A299" s="4" t="s">
        <v>802</v>
      </c>
      <c r="B299" s="4" t="s">
        <v>14</v>
      </c>
      <c r="C299" s="4"/>
      <c r="D299" s="4" t="s">
        <v>803</v>
      </c>
      <c r="E299" s="5"/>
      <c r="F299" s="6">
        <v>1</v>
      </c>
      <c r="G299" s="6" t="s">
        <v>16</v>
      </c>
      <c r="H299" s="8" t="s">
        <v>16</v>
      </c>
      <c r="I299" s="7">
        <f>J300 + J305 + J311</f>
        <v>30195.040000000001</v>
      </c>
      <c r="J299" s="7">
        <f t="shared" si="4"/>
        <v>30195.040000000001</v>
      </c>
      <c r="K299" s="8">
        <f>J299 / K3</f>
        <v>3.6204088103379987E-2</v>
      </c>
    </row>
    <row r="300" spans="1:11" ht="24" customHeight="1" x14ac:dyDescent="0.2">
      <c r="A300" s="4" t="s">
        <v>804</v>
      </c>
      <c r="B300" s="4" t="s">
        <v>14</v>
      </c>
      <c r="C300" s="4"/>
      <c r="D300" s="4" t="s">
        <v>805</v>
      </c>
      <c r="E300" s="5"/>
      <c r="F300" s="6">
        <v>1</v>
      </c>
      <c r="G300" s="6" t="s">
        <v>16</v>
      </c>
      <c r="H300" s="8" t="s">
        <v>16</v>
      </c>
      <c r="I300" s="7">
        <f>J301 + J302 + J303 + J304</f>
        <v>8294.8000000000011</v>
      </c>
      <c r="J300" s="7">
        <f t="shared" si="4"/>
        <v>8294.7999999999993</v>
      </c>
      <c r="K300" s="8">
        <f>J300 / K3</f>
        <v>9.945529795619289E-3</v>
      </c>
    </row>
    <row r="301" spans="1:11" ht="26.1" customHeight="1" x14ac:dyDescent="0.2">
      <c r="A301" s="9" t="s">
        <v>806</v>
      </c>
      <c r="B301" s="9" t="s">
        <v>807</v>
      </c>
      <c r="C301" s="9" t="s">
        <v>26</v>
      </c>
      <c r="D301" s="9" t="s">
        <v>808</v>
      </c>
      <c r="E301" s="10" t="s">
        <v>44</v>
      </c>
      <c r="F301" s="11">
        <v>102</v>
      </c>
      <c r="G301" s="12">
        <v>55.9</v>
      </c>
      <c r="H301" s="13" t="s">
        <v>16</v>
      </c>
      <c r="I301" s="12">
        <f>TRUNC(TRUNC(G301 * K4, 2) + G301, 2)</f>
        <v>68.680000000000007</v>
      </c>
      <c r="J301" s="12">
        <f t="shared" si="4"/>
        <v>7005.36</v>
      </c>
      <c r="K301" s="13">
        <f>J301 / K3</f>
        <v>8.3994811941263854E-3</v>
      </c>
    </row>
    <row r="302" spans="1:11" ht="39" customHeight="1" x14ac:dyDescent="0.2">
      <c r="A302" s="9" t="s">
        <v>809</v>
      </c>
      <c r="B302" s="9" t="s">
        <v>810</v>
      </c>
      <c r="C302" s="9" t="s">
        <v>26</v>
      </c>
      <c r="D302" s="9" t="s">
        <v>811</v>
      </c>
      <c r="E302" s="10" t="s">
        <v>517</v>
      </c>
      <c r="F302" s="11">
        <v>38</v>
      </c>
      <c r="G302" s="12">
        <v>5.18</v>
      </c>
      <c r="H302" s="13" t="s">
        <v>16</v>
      </c>
      <c r="I302" s="12">
        <f>TRUNC(TRUNC(G302 * K4, 2) + G302, 2)</f>
        <v>6.36</v>
      </c>
      <c r="J302" s="12">
        <f t="shared" si="4"/>
        <v>241.68</v>
      </c>
      <c r="K302" s="13">
        <f>J302 / K3</f>
        <v>2.8977620207904593E-4</v>
      </c>
    </row>
    <row r="303" spans="1:11" ht="39" customHeight="1" x14ac:dyDescent="0.2">
      <c r="A303" s="9" t="s">
        <v>812</v>
      </c>
      <c r="B303" s="9" t="s">
        <v>813</v>
      </c>
      <c r="C303" s="9" t="s">
        <v>26</v>
      </c>
      <c r="D303" s="9" t="s">
        <v>814</v>
      </c>
      <c r="E303" s="10" t="s">
        <v>517</v>
      </c>
      <c r="F303" s="11">
        <v>8</v>
      </c>
      <c r="G303" s="12">
        <v>64.349999999999994</v>
      </c>
      <c r="H303" s="13" t="s">
        <v>16</v>
      </c>
      <c r="I303" s="12">
        <f>TRUNC(TRUNC(G303 * K4, 2) + G303, 2)</f>
        <v>79.069999999999993</v>
      </c>
      <c r="J303" s="12">
        <f t="shared" si="4"/>
        <v>632.55999999999995</v>
      </c>
      <c r="K303" s="13">
        <f>J303 / K3</f>
        <v>7.5844436605065067E-4</v>
      </c>
    </row>
    <row r="304" spans="1:11" ht="26.1" customHeight="1" x14ac:dyDescent="0.2">
      <c r="A304" s="9" t="s">
        <v>815</v>
      </c>
      <c r="B304" s="9" t="s">
        <v>816</v>
      </c>
      <c r="C304" s="9" t="s">
        <v>21</v>
      </c>
      <c r="D304" s="9" t="s">
        <v>817</v>
      </c>
      <c r="E304" s="10" t="s">
        <v>86</v>
      </c>
      <c r="F304" s="11">
        <v>16</v>
      </c>
      <c r="G304" s="12">
        <v>21.12</v>
      </c>
      <c r="H304" s="13" t="s">
        <v>16</v>
      </c>
      <c r="I304" s="12">
        <f>TRUNC(TRUNC(G304 * K4, 2) + G304, 2)</f>
        <v>25.95</v>
      </c>
      <c r="J304" s="12">
        <f t="shared" si="4"/>
        <v>415.2</v>
      </c>
      <c r="K304" s="13">
        <f>J304 / K3</f>
        <v>4.9782803336320691E-4</v>
      </c>
    </row>
    <row r="305" spans="1:11" ht="24" customHeight="1" x14ac:dyDescent="0.2">
      <c r="A305" s="4" t="s">
        <v>818</v>
      </c>
      <c r="B305" s="4" t="s">
        <v>14</v>
      </c>
      <c r="C305" s="4"/>
      <c r="D305" s="4" t="s">
        <v>819</v>
      </c>
      <c r="E305" s="5"/>
      <c r="F305" s="6">
        <v>1</v>
      </c>
      <c r="G305" s="6" t="s">
        <v>16</v>
      </c>
      <c r="H305" s="8" t="s">
        <v>16</v>
      </c>
      <c r="I305" s="7">
        <f>J306 + J307 + J308 + J309 + J310</f>
        <v>4300.6000000000004</v>
      </c>
      <c r="J305" s="7">
        <f t="shared" si="4"/>
        <v>4300.6000000000004</v>
      </c>
      <c r="K305" s="8">
        <f>J305 / K3</f>
        <v>5.1564528908521392E-3</v>
      </c>
    </row>
    <row r="306" spans="1:11" ht="26.1" customHeight="1" x14ac:dyDescent="0.2">
      <c r="A306" s="9" t="s">
        <v>820</v>
      </c>
      <c r="B306" s="9" t="s">
        <v>807</v>
      </c>
      <c r="C306" s="9" t="s">
        <v>26</v>
      </c>
      <c r="D306" s="9" t="s">
        <v>808</v>
      </c>
      <c r="E306" s="10" t="s">
        <v>44</v>
      </c>
      <c r="F306" s="11">
        <v>32</v>
      </c>
      <c r="G306" s="12">
        <v>55.9</v>
      </c>
      <c r="H306" s="13" t="s">
        <v>16</v>
      </c>
      <c r="I306" s="12">
        <f>TRUNC(TRUNC(G306 * K4, 2) + G306, 2)</f>
        <v>68.680000000000007</v>
      </c>
      <c r="J306" s="12">
        <f t="shared" si="4"/>
        <v>2197.7600000000002</v>
      </c>
      <c r="K306" s="13">
        <f>J306 / K3</f>
        <v>2.6351313550200431E-3</v>
      </c>
    </row>
    <row r="307" spans="1:11" ht="39" customHeight="1" x14ac:dyDescent="0.2">
      <c r="A307" s="9" t="s">
        <v>821</v>
      </c>
      <c r="B307" s="9" t="s">
        <v>810</v>
      </c>
      <c r="C307" s="9" t="s">
        <v>26</v>
      </c>
      <c r="D307" s="9" t="s">
        <v>811</v>
      </c>
      <c r="E307" s="10" t="s">
        <v>517</v>
      </c>
      <c r="F307" s="11">
        <v>16</v>
      </c>
      <c r="G307" s="12">
        <v>5.18</v>
      </c>
      <c r="H307" s="13" t="s">
        <v>16</v>
      </c>
      <c r="I307" s="12">
        <f>TRUNC(TRUNC(G307 * K4, 2) + G307, 2)</f>
        <v>6.36</v>
      </c>
      <c r="J307" s="12">
        <f t="shared" si="4"/>
        <v>101.76</v>
      </c>
      <c r="K307" s="13">
        <f>J307 / K3</f>
        <v>1.2201103245433513E-4</v>
      </c>
    </row>
    <row r="308" spans="1:11" ht="39" customHeight="1" x14ac:dyDescent="0.2">
      <c r="A308" s="9" t="s">
        <v>822</v>
      </c>
      <c r="B308" s="9" t="s">
        <v>823</v>
      </c>
      <c r="C308" s="9" t="s">
        <v>26</v>
      </c>
      <c r="D308" s="9" t="s">
        <v>824</v>
      </c>
      <c r="E308" s="10" t="s">
        <v>60</v>
      </c>
      <c r="F308" s="11">
        <v>8</v>
      </c>
      <c r="G308" s="12">
        <v>55.24</v>
      </c>
      <c r="H308" s="13" t="s">
        <v>16</v>
      </c>
      <c r="I308" s="12">
        <f>TRUNC(TRUNC(G308 * K4, 2) + G308, 2)</f>
        <v>67.87</v>
      </c>
      <c r="J308" s="12">
        <f t="shared" si="4"/>
        <v>542.96</v>
      </c>
      <c r="K308" s="13">
        <f>J308 / K3</f>
        <v>6.510132682921168E-4</v>
      </c>
    </row>
    <row r="309" spans="1:11" ht="26.1" customHeight="1" x14ac:dyDescent="0.2">
      <c r="A309" s="9" t="s">
        <v>825</v>
      </c>
      <c r="B309" s="9" t="s">
        <v>826</v>
      </c>
      <c r="C309" s="9" t="s">
        <v>26</v>
      </c>
      <c r="D309" s="9" t="s">
        <v>827</v>
      </c>
      <c r="E309" s="10" t="s">
        <v>517</v>
      </c>
      <c r="F309" s="11">
        <v>8</v>
      </c>
      <c r="G309" s="12">
        <v>89.47</v>
      </c>
      <c r="H309" s="13" t="s">
        <v>16</v>
      </c>
      <c r="I309" s="12">
        <f>TRUNC(TRUNC(G309 * K4, 2) + G309, 2)</f>
        <v>109.94</v>
      </c>
      <c r="J309" s="12">
        <f t="shared" si="4"/>
        <v>879.52</v>
      </c>
      <c r="K309" s="13">
        <f>J309 / K3</f>
        <v>1.0545513292476102E-3</v>
      </c>
    </row>
    <row r="310" spans="1:11" ht="39" customHeight="1" x14ac:dyDescent="0.2">
      <c r="A310" s="9" t="s">
        <v>828</v>
      </c>
      <c r="B310" s="9" t="s">
        <v>829</v>
      </c>
      <c r="C310" s="9" t="s">
        <v>26</v>
      </c>
      <c r="D310" s="9" t="s">
        <v>830</v>
      </c>
      <c r="E310" s="10" t="s">
        <v>44</v>
      </c>
      <c r="F310" s="11">
        <v>22</v>
      </c>
      <c r="G310" s="12">
        <v>21.41</v>
      </c>
      <c r="H310" s="13" t="s">
        <v>16</v>
      </c>
      <c r="I310" s="12">
        <f>TRUNC(TRUNC(G310 * K4, 2) + G310, 2)</f>
        <v>26.3</v>
      </c>
      <c r="J310" s="12">
        <f t="shared" si="4"/>
        <v>578.6</v>
      </c>
      <c r="K310" s="13">
        <f>J310 / K3</f>
        <v>6.9374590583803366E-4</v>
      </c>
    </row>
    <row r="311" spans="1:11" ht="24" customHeight="1" x14ac:dyDescent="0.2">
      <c r="A311" s="4" t="s">
        <v>831</v>
      </c>
      <c r="B311" s="4" t="s">
        <v>14</v>
      </c>
      <c r="C311" s="4"/>
      <c r="D311" s="4" t="s">
        <v>832</v>
      </c>
      <c r="E311" s="5"/>
      <c r="F311" s="6">
        <v>1</v>
      </c>
      <c r="G311" s="6" t="s">
        <v>16</v>
      </c>
      <c r="H311" s="8" t="s">
        <v>16</v>
      </c>
      <c r="I311" s="7">
        <f>J312 + J313 + J314 + J315 + J316 + J317</f>
        <v>17599.64</v>
      </c>
      <c r="J311" s="7">
        <f t="shared" si="4"/>
        <v>17599.64</v>
      </c>
      <c r="K311" s="8">
        <f>J311 / K3</f>
        <v>2.1102105416908556E-2</v>
      </c>
    </row>
    <row r="312" spans="1:11" ht="26.1" customHeight="1" x14ac:dyDescent="0.2">
      <c r="A312" s="9" t="s">
        <v>833</v>
      </c>
      <c r="B312" s="9" t="s">
        <v>834</v>
      </c>
      <c r="C312" s="9" t="s">
        <v>21</v>
      </c>
      <c r="D312" s="9" t="s">
        <v>835</v>
      </c>
      <c r="E312" s="10" t="s">
        <v>86</v>
      </c>
      <c r="F312" s="11">
        <v>8</v>
      </c>
      <c r="G312" s="12">
        <v>89.11</v>
      </c>
      <c r="H312" s="13" t="s">
        <v>16</v>
      </c>
      <c r="I312" s="12">
        <f>TRUNC(TRUNC(G312 * K4, 2) + G312, 2)</f>
        <v>109.49</v>
      </c>
      <c r="J312" s="12">
        <f t="shared" si="4"/>
        <v>875.92</v>
      </c>
      <c r="K312" s="13">
        <f>J312 / K3</f>
        <v>1.0502349012126691E-3</v>
      </c>
    </row>
    <row r="313" spans="1:11" ht="39" customHeight="1" x14ac:dyDescent="0.2">
      <c r="A313" s="9" t="s">
        <v>836</v>
      </c>
      <c r="B313" s="9" t="s">
        <v>837</v>
      </c>
      <c r="C313" s="9" t="s">
        <v>26</v>
      </c>
      <c r="D313" s="9" t="s">
        <v>838</v>
      </c>
      <c r="E313" s="10" t="s">
        <v>60</v>
      </c>
      <c r="F313" s="11">
        <v>8</v>
      </c>
      <c r="G313" s="12">
        <v>229.53</v>
      </c>
      <c r="H313" s="13" t="s">
        <v>16</v>
      </c>
      <c r="I313" s="12">
        <f>TRUNC(TRUNC(G313 * K4, 2) + G313, 2)</f>
        <v>282.04000000000002</v>
      </c>
      <c r="J313" s="12">
        <f t="shared" si="4"/>
        <v>2256.3200000000002</v>
      </c>
      <c r="K313" s="13">
        <f>J313 / K3</f>
        <v>2.7053452510550848E-3</v>
      </c>
    </row>
    <row r="314" spans="1:11" ht="26.1" customHeight="1" x14ac:dyDescent="0.2">
      <c r="A314" s="9" t="s">
        <v>839</v>
      </c>
      <c r="B314" s="9" t="s">
        <v>840</v>
      </c>
      <c r="C314" s="9" t="s">
        <v>21</v>
      </c>
      <c r="D314" s="9" t="s">
        <v>841</v>
      </c>
      <c r="E314" s="10" t="s">
        <v>44</v>
      </c>
      <c r="F314" s="11">
        <v>150</v>
      </c>
      <c r="G314" s="12">
        <v>60.15</v>
      </c>
      <c r="H314" s="13" t="s">
        <v>16</v>
      </c>
      <c r="I314" s="12">
        <f>TRUNC(TRUNC(G314 * K4, 2) + G314, 2)</f>
        <v>73.91</v>
      </c>
      <c r="J314" s="12">
        <f t="shared" si="4"/>
        <v>11086.5</v>
      </c>
      <c r="K314" s="13">
        <f>J314 / K3</f>
        <v>1.3292799835937365E-2</v>
      </c>
    </row>
    <row r="315" spans="1:11" ht="26.1" customHeight="1" x14ac:dyDescent="0.2">
      <c r="A315" s="9" t="s">
        <v>842</v>
      </c>
      <c r="B315" s="9" t="s">
        <v>843</v>
      </c>
      <c r="C315" s="9" t="s">
        <v>26</v>
      </c>
      <c r="D315" s="9" t="s">
        <v>844</v>
      </c>
      <c r="E315" s="10" t="s">
        <v>60</v>
      </c>
      <c r="F315" s="11">
        <v>1</v>
      </c>
      <c r="G315" s="12">
        <v>369.01</v>
      </c>
      <c r="H315" s="13" t="s">
        <v>16</v>
      </c>
      <c r="I315" s="12">
        <f>TRUNC(TRUNC(G315 * K4, 2) + G315, 2)</f>
        <v>453.43</v>
      </c>
      <c r="J315" s="12">
        <f t="shared" si="4"/>
        <v>453.43</v>
      </c>
      <c r="K315" s="13">
        <f>J315 / K3</f>
        <v>5.4366610107870654E-4</v>
      </c>
    </row>
    <row r="316" spans="1:11" ht="39" customHeight="1" x14ac:dyDescent="0.2">
      <c r="A316" s="9" t="s">
        <v>845</v>
      </c>
      <c r="B316" s="9" t="s">
        <v>680</v>
      </c>
      <c r="C316" s="9" t="s">
        <v>21</v>
      </c>
      <c r="D316" s="9" t="s">
        <v>681</v>
      </c>
      <c r="E316" s="10" t="s">
        <v>95</v>
      </c>
      <c r="F316" s="11">
        <v>28.4</v>
      </c>
      <c r="G316" s="12">
        <v>61.45</v>
      </c>
      <c r="H316" s="13" t="s">
        <v>16</v>
      </c>
      <c r="I316" s="12">
        <f>TRUNC(TRUNC(G316 * K4, 2) + G316, 2)</f>
        <v>75.5</v>
      </c>
      <c r="J316" s="12">
        <f t="shared" si="4"/>
        <v>2144.1999999999998</v>
      </c>
      <c r="K316" s="13">
        <f>J316 / K3</f>
        <v>2.5709124979224189E-3</v>
      </c>
    </row>
    <row r="317" spans="1:11" ht="24" customHeight="1" x14ac:dyDescent="0.2">
      <c r="A317" s="9" t="s">
        <v>846</v>
      </c>
      <c r="B317" s="9" t="s">
        <v>197</v>
      </c>
      <c r="C317" s="9" t="s">
        <v>26</v>
      </c>
      <c r="D317" s="9" t="s">
        <v>198</v>
      </c>
      <c r="E317" s="10" t="s">
        <v>95</v>
      </c>
      <c r="F317" s="11">
        <v>28.4</v>
      </c>
      <c r="G317" s="12">
        <v>22.45</v>
      </c>
      <c r="H317" s="13" t="s">
        <v>16</v>
      </c>
      <c r="I317" s="12">
        <f>TRUNC(TRUNC(G317 * K4, 2) + G317, 2)</f>
        <v>27.58</v>
      </c>
      <c r="J317" s="12">
        <f t="shared" si="4"/>
        <v>783.27</v>
      </c>
      <c r="K317" s="13">
        <f>J317 / K3</f>
        <v>9.3914682970230997E-4</v>
      </c>
    </row>
    <row r="318" spans="1:11" ht="24" customHeight="1" x14ac:dyDescent="0.2">
      <c r="A318" s="4" t="s">
        <v>847</v>
      </c>
      <c r="B318" s="4" t="s">
        <v>14</v>
      </c>
      <c r="C318" s="4"/>
      <c r="D318" s="4" t="s">
        <v>848</v>
      </c>
      <c r="E318" s="5"/>
      <c r="F318" s="6">
        <v>1</v>
      </c>
      <c r="G318" s="6" t="s">
        <v>16</v>
      </c>
      <c r="H318" s="8" t="s">
        <v>16</v>
      </c>
      <c r="I318" s="7">
        <f>J319 + J320 + J321 + J322 + J323 + J324 + J325 + J326 + J327 + J328 + J329</f>
        <v>66663.14</v>
      </c>
      <c r="J318" s="7">
        <f t="shared" si="4"/>
        <v>66663.14</v>
      </c>
      <c r="K318" s="8">
        <f>J318 / K3</f>
        <v>7.9929623998112084E-2</v>
      </c>
    </row>
    <row r="319" spans="1:11" ht="26.1" customHeight="1" x14ac:dyDescent="0.2">
      <c r="A319" s="9" t="s">
        <v>849</v>
      </c>
      <c r="B319" s="9" t="s">
        <v>850</v>
      </c>
      <c r="C319" s="9" t="s">
        <v>26</v>
      </c>
      <c r="D319" s="9" t="s">
        <v>851</v>
      </c>
      <c r="E319" s="10" t="s">
        <v>517</v>
      </c>
      <c r="F319" s="11">
        <v>2</v>
      </c>
      <c r="G319" s="12">
        <v>379.14</v>
      </c>
      <c r="H319" s="13" t="s">
        <v>16</v>
      </c>
      <c r="I319" s="12">
        <f>TRUNC(TRUNC(G319 * K4, 2) + G319, 2)</f>
        <v>465.88</v>
      </c>
      <c r="J319" s="12">
        <f t="shared" si="4"/>
        <v>931.76</v>
      </c>
      <c r="K319" s="13">
        <f>J319 / K3</f>
        <v>1.1171874960657557E-3</v>
      </c>
    </row>
    <row r="320" spans="1:11" ht="26.1" customHeight="1" x14ac:dyDescent="0.2">
      <c r="A320" s="9" t="s">
        <v>852</v>
      </c>
      <c r="B320" s="9" t="s">
        <v>853</v>
      </c>
      <c r="C320" s="9" t="s">
        <v>26</v>
      </c>
      <c r="D320" s="9" t="s">
        <v>854</v>
      </c>
      <c r="E320" s="10" t="s">
        <v>517</v>
      </c>
      <c r="F320" s="11">
        <v>2</v>
      </c>
      <c r="G320" s="12">
        <v>413.22</v>
      </c>
      <c r="H320" s="13" t="s">
        <v>16</v>
      </c>
      <c r="I320" s="12">
        <f>TRUNC(TRUNC(G320 * K4, 2) + G320, 2)</f>
        <v>507.76</v>
      </c>
      <c r="J320" s="12">
        <f t="shared" si="4"/>
        <v>1015.52</v>
      </c>
      <c r="K320" s="13">
        <f>J320 / K3</f>
        <v>1.2176163883453853E-3</v>
      </c>
    </row>
    <row r="321" spans="1:11" ht="39" customHeight="1" x14ac:dyDescent="0.2">
      <c r="A321" s="9" t="s">
        <v>855</v>
      </c>
      <c r="B321" s="9" t="s">
        <v>856</v>
      </c>
      <c r="C321" s="9" t="s">
        <v>21</v>
      </c>
      <c r="D321" s="9" t="s">
        <v>857</v>
      </c>
      <c r="E321" s="10" t="s">
        <v>44</v>
      </c>
      <c r="F321" s="11">
        <v>4</v>
      </c>
      <c r="G321" s="12">
        <v>68.819999999999993</v>
      </c>
      <c r="H321" s="13" t="s">
        <v>16</v>
      </c>
      <c r="I321" s="12">
        <f>TRUNC(TRUNC(G321 * K4, 2) + G321, 2)</f>
        <v>84.56</v>
      </c>
      <c r="J321" s="12">
        <f t="shared" si="4"/>
        <v>338.24</v>
      </c>
      <c r="K321" s="13">
        <f>J321 / K3</f>
        <v>4.0555239403846613E-4</v>
      </c>
    </row>
    <row r="322" spans="1:11" ht="39" customHeight="1" x14ac:dyDescent="0.2">
      <c r="A322" s="9" t="s">
        <v>858</v>
      </c>
      <c r="B322" s="9" t="s">
        <v>859</v>
      </c>
      <c r="C322" s="9" t="s">
        <v>21</v>
      </c>
      <c r="D322" s="9" t="s">
        <v>860</v>
      </c>
      <c r="E322" s="10" t="s">
        <v>44</v>
      </c>
      <c r="F322" s="11">
        <v>4</v>
      </c>
      <c r="G322" s="12">
        <v>34.79</v>
      </c>
      <c r="H322" s="13" t="s">
        <v>16</v>
      </c>
      <c r="I322" s="12">
        <f>TRUNC(TRUNC(G322 * K4, 2) + G322, 2)</f>
        <v>42.74</v>
      </c>
      <c r="J322" s="12">
        <f t="shared" si="4"/>
        <v>170.96</v>
      </c>
      <c r="K322" s="13">
        <f>J322 / K3</f>
        <v>2.0498237134820296E-4</v>
      </c>
    </row>
    <row r="323" spans="1:11" ht="26.1" customHeight="1" x14ac:dyDescent="0.2">
      <c r="A323" s="9" t="s">
        <v>861</v>
      </c>
      <c r="B323" s="9" t="s">
        <v>862</v>
      </c>
      <c r="C323" s="9" t="s">
        <v>26</v>
      </c>
      <c r="D323" s="9" t="s">
        <v>863</v>
      </c>
      <c r="E323" s="10" t="s">
        <v>517</v>
      </c>
      <c r="F323" s="11">
        <v>2</v>
      </c>
      <c r="G323" s="12">
        <v>413.22</v>
      </c>
      <c r="H323" s="13" t="s">
        <v>16</v>
      </c>
      <c r="I323" s="12">
        <f>TRUNC(TRUNC(G323 * K4, 2) + G323, 2)</f>
        <v>507.76</v>
      </c>
      <c r="J323" s="12">
        <f t="shared" si="4"/>
        <v>1015.52</v>
      </c>
      <c r="K323" s="13">
        <f>J323 / K3</f>
        <v>1.2176163883453853E-3</v>
      </c>
    </row>
    <row r="324" spans="1:11" ht="26.1" customHeight="1" x14ac:dyDescent="0.2">
      <c r="A324" s="9" t="s">
        <v>864</v>
      </c>
      <c r="B324" s="9" t="s">
        <v>865</v>
      </c>
      <c r="C324" s="9" t="s">
        <v>26</v>
      </c>
      <c r="D324" s="9" t="s">
        <v>866</v>
      </c>
      <c r="E324" s="10" t="s">
        <v>517</v>
      </c>
      <c r="F324" s="11">
        <v>2</v>
      </c>
      <c r="G324" s="12">
        <v>665.06</v>
      </c>
      <c r="H324" s="13" t="s">
        <v>16</v>
      </c>
      <c r="I324" s="12">
        <f>TRUNC(TRUNC(G324 * K4, 2) + G324, 2)</f>
        <v>817.22</v>
      </c>
      <c r="J324" s="12">
        <f t="shared" si="4"/>
        <v>1634.44</v>
      </c>
      <c r="K324" s="13">
        <f>J324 / K3</f>
        <v>1.9597062881747591E-3</v>
      </c>
    </row>
    <row r="325" spans="1:11" ht="26.1" customHeight="1" x14ac:dyDescent="0.2">
      <c r="A325" s="9" t="s">
        <v>867</v>
      </c>
      <c r="B325" s="9" t="s">
        <v>868</v>
      </c>
      <c r="C325" s="9" t="s">
        <v>26</v>
      </c>
      <c r="D325" s="9" t="s">
        <v>869</v>
      </c>
      <c r="E325" s="10" t="s">
        <v>86</v>
      </c>
      <c r="F325" s="11">
        <v>6</v>
      </c>
      <c r="G325" s="12">
        <v>229.85</v>
      </c>
      <c r="H325" s="13" t="s">
        <v>16</v>
      </c>
      <c r="I325" s="12">
        <f>TRUNC(TRUNC(G325 * K4, 2) + G325, 2)</f>
        <v>282.43</v>
      </c>
      <c r="J325" s="12">
        <f t="shared" si="4"/>
        <v>1694.58</v>
      </c>
      <c r="K325" s="13">
        <f>J325 / K3</f>
        <v>2.031814616514025E-3</v>
      </c>
    </row>
    <row r="326" spans="1:11" ht="39" customHeight="1" x14ac:dyDescent="0.2">
      <c r="A326" s="14" t="s">
        <v>870</v>
      </c>
      <c r="B326" s="14" t="s">
        <v>871</v>
      </c>
      <c r="C326" s="14" t="s">
        <v>21</v>
      </c>
      <c r="D326" s="14" t="s">
        <v>872</v>
      </c>
      <c r="E326" s="15" t="s">
        <v>86</v>
      </c>
      <c r="F326" s="16">
        <v>2</v>
      </c>
      <c r="G326" s="17">
        <v>2862.18</v>
      </c>
      <c r="H326" s="18">
        <v>0.111</v>
      </c>
      <c r="I326" s="17">
        <f>TRUNC(TRUNC(G326 * H326, 2) + G326, 2)</f>
        <v>3179.88</v>
      </c>
      <c r="J326" s="17">
        <f t="shared" ref="J326:J367" si="5">TRUNC(F326 * I326,2)</f>
        <v>6359.76</v>
      </c>
      <c r="K326" s="18">
        <f>J326 / K3</f>
        <v>7.6254017665269491E-3</v>
      </c>
    </row>
    <row r="327" spans="1:11" ht="39" customHeight="1" x14ac:dyDescent="0.2">
      <c r="A327" s="14" t="s">
        <v>873</v>
      </c>
      <c r="B327" s="14" t="s">
        <v>874</v>
      </c>
      <c r="C327" s="14" t="s">
        <v>21</v>
      </c>
      <c r="D327" s="14" t="s">
        <v>875</v>
      </c>
      <c r="E327" s="15" t="s">
        <v>86</v>
      </c>
      <c r="F327" s="16">
        <v>2</v>
      </c>
      <c r="G327" s="17">
        <v>4249</v>
      </c>
      <c r="H327" s="18">
        <v>0.111</v>
      </c>
      <c r="I327" s="17">
        <f>TRUNC(TRUNC(G327 * H327, 2) + G327, 2)</f>
        <v>4720.63</v>
      </c>
      <c r="J327" s="17">
        <f t="shared" si="5"/>
        <v>9441.26</v>
      </c>
      <c r="K327" s="18">
        <f>J327 / K3</f>
        <v>1.1320144263657784E-2</v>
      </c>
    </row>
    <row r="328" spans="1:11" ht="39" customHeight="1" x14ac:dyDescent="0.2">
      <c r="A328" s="14" t="s">
        <v>876</v>
      </c>
      <c r="B328" s="14" t="s">
        <v>877</v>
      </c>
      <c r="C328" s="14" t="s">
        <v>21</v>
      </c>
      <c r="D328" s="14" t="s">
        <v>878</v>
      </c>
      <c r="E328" s="15" t="s">
        <v>86</v>
      </c>
      <c r="F328" s="16">
        <v>2</v>
      </c>
      <c r="G328" s="17">
        <v>5872.52</v>
      </c>
      <c r="H328" s="18">
        <v>0.111</v>
      </c>
      <c r="I328" s="17">
        <f>TRUNC(TRUNC(G328 * H328, 2) + G328, 2)</f>
        <v>6524.36</v>
      </c>
      <c r="J328" s="17">
        <f t="shared" si="5"/>
        <v>13048.72</v>
      </c>
      <c r="K328" s="18">
        <f>J328 / K3</f>
        <v>1.5645516896693513E-2</v>
      </c>
    </row>
    <row r="329" spans="1:11" ht="39" customHeight="1" x14ac:dyDescent="0.2">
      <c r="A329" s="14" t="s">
        <v>879</v>
      </c>
      <c r="B329" s="14" t="s">
        <v>880</v>
      </c>
      <c r="C329" s="14" t="s">
        <v>21</v>
      </c>
      <c r="D329" s="14" t="s">
        <v>881</v>
      </c>
      <c r="E329" s="15" t="s">
        <v>86</v>
      </c>
      <c r="F329" s="16">
        <v>2</v>
      </c>
      <c r="G329" s="17">
        <v>13956.97</v>
      </c>
      <c r="H329" s="18">
        <v>0.111</v>
      </c>
      <c r="I329" s="17">
        <f>TRUNC(TRUNC(G329 * H329, 2) + G329, 2)</f>
        <v>15506.19</v>
      </c>
      <c r="J329" s="17">
        <f t="shared" si="5"/>
        <v>31012.38</v>
      </c>
      <c r="K329" s="18">
        <f>J329 / K3</f>
        <v>3.7184085128401864E-2</v>
      </c>
    </row>
    <row r="330" spans="1:11" ht="24" customHeight="1" x14ac:dyDescent="0.2">
      <c r="A330" s="4" t="s">
        <v>882</v>
      </c>
      <c r="B330" s="4" t="s">
        <v>14</v>
      </c>
      <c r="C330" s="4"/>
      <c r="D330" s="4" t="s">
        <v>883</v>
      </c>
      <c r="E330" s="5"/>
      <c r="F330" s="6">
        <v>1</v>
      </c>
      <c r="G330" s="6" t="s">
        <v>16</v>
      </c>
      <c r="H330" s="8" t="s">
        <v>16</v>
      </c>
      <c r="I330" s="7">
        <f>J331 + J332 + J333 + J334 + J335</f>
        <v>2326.38</v>
      </c>
      <c r="J330" s="7">
        <f t="shared" si="5"/>
        <v>2326.38</v>
      </c>
      <c r="K330" s="8">
        <f>J330 / K3</f>
        <v>2.7893477366461887E-3</v>
      </c>
    </row>
    <row r="331" spans="1:11" ht="39" customHeight="1" x14ac:dyDescent="0.2">
      <c r="A331" s="9" t="s">
        <v>884</v>
      </c>
      <c r="B331" s="9" t="s">
        <v>885</v>
      </c>
      <c r="C331" s="9" t="s">
        <v>26</v>
      </c>
      <c r="D331" s="9" t="s">
        <v>886</v>
      </c>
      <c r="E331" s="10" t="s">
        <v>86</v>
      </c>
      <c r="F331" s="11">
        <v>4</v>
      </c>
      <c r="G331" s="12">
        <v>256.75</v>
      </c>
      <c r="H331" s="13" t="s">
        <v>16</v>
      </c>
      <c r="I331" s="12">
        <f>TRUNC(TRUNC(G331 * K4, 2) + G331, 2)</f>
        <v>315.49</v>
      </c>
      <c r="J331" s="12">
        <f t="shared" si="5"/>
        <v>1261.96</v>
      </c>
      <c r="K331" s="13">
        <f>J331 / K3</f>
        <v>1.5130998674928533E-3</v>
      </c>
    </row>
    <row r="332" spans="1:11" ht="39" customHeight="1" x14ac:dyDescent="0.2">
      <c r="A332" s="9" t="s">
        <v>887</v>
      </c>
      <c r="B332" s="9" t="s">
        <v>888</v>
      </c>
      <c r="C332" s="9" t="s">
        <v>26</v>
      </c>
      <c r="D332" s="9" t="s">
        <v>889</v>
      </c>
      <c r="E332" s="10" t="s">
        <v>60</v>
      </c>
      <c r="F332" s="11">
        <v>4</v>
      </c>
      <c r="G332" s="12">
        <v>17.920000000000002</v>
      </c>
      <c r="H332" s="13" t="s">
        <v>16</v>
      </c>
      <c r="I332" s="12">
        <f>TRUNC(TRUNC(G332 * K4, 2) + G332, 2)</f>
        <v>22.02</v>
      </c>
      <c r="J332" s="12">
        <f t="shared" si="5"/>
        <v>88.08</v>
      </c>
      <c r="K332" s="13">
        <f>J332 / K3</f>
        <v>1.0560860592155894E-4</v>
      </c>
    </row>
    <row r="333" spans="1:11" ht="24" customHeight="1" x14ac:dyDescent="0.2">
      <c r="A333" s="9" t="s">
        <v>890</v>
      </c>
      <c r="B333" s="9" t="s">
        <v>891</v>
      </c>
      <c r="C333" s="9" t="s">
        <v>26</v>
      </c>
      <c r="D333" s="9" t="s">
        <v>892</v>
      </c>
      <c r="E333" s="10" t="s">
        <v>86</v>
      </c>
      <c r="F333" s="11">
        <v>4</v>
      </c>
      <c r="G333" s="12">
        <v>79.36</v>
      </c>
      <c r="H333" s="13" t="s">
        <v>16</v>
      </c>
      <c r="I333" s="12">
        <f>TRUNC(TRUNC(G333 * K4, 2) + G333, 2)</f>
        <v>97.51</v>
      </c>
      <c r="J333" s="12">
        <f t="shared" si="5"/>
        <v>390.04</v>
      </c>
      <c r="K333" s="13">
        <f>J333 / K3</f>
        <v>4.6766099743011865E-4</v>
      </c>
    </row>
    <row r="334" spans="1:11" ht="39" customHeight="1" x14ac:dyDescent="0.2">
      <c r="A334" s="9" t="s">
        <v>893</v>
      </c>
      <c r="B334" s="9" t="s">
        <v>894</v>
      </c>
      <c r="C334" s="9" t="s">
        <v>26</v>
      </c>
      <c r="D334" s="9" t="s">
        <v>895</v>
      </c>
      <c r="E334" s="10" t="s">
        <v>517</v>
      </c>
      <c r="F334" s="11">
        <v>2</v>
      </c>
      <c r="G334" s="12">
        <v>19.28</v>
      </c>
      <c r="H334" s="13" t="s">
        <v>16</v>
      </c>
      <c r="I334" s="12">
        <f>TRUNC(TRUNC(G334 * K4, 2) + G334, 2)</f>
        <v>23.69</v>
      </c>
      <c r="J334" s="12">
        <f t="shared" si="5"/>
        <v>47.38</v>
      </c>
      <c r="K334" s="13">
        <f>J334 / K3</f>
        <v>5.6808988970974825E-5</v>
      </c>
    </row>
    <row r="335" spans="1:11" ht="26.1" customHeight="1" x14ac:dyDescent="0.2">
      <c r="A335" s="9" t="s">
        <v>896</v>
      </c>
      <c r="B335" s="9" t="s">
        <v>897</v>
      </c>
      <c r="C335" s="9" t="s">
        <v>26</v>
      </c>
      <c r="D335" s="9" t="s">
        <v>898</v>
      </c>
      <c r="E335" s="10" t="s">
        <v>517</v>
      </c>
      <c r="F335" s="11">
        <v>18</v>
      </c>
      <c r="G335" s="12">
        <v>24.37</v>
      </c>
      <c r="H335" s="13" t="s">
        <v>16</v>
      </c>
      <c r="I335" s="12">
        <f>TRUNC(TRUNC(G335 * K4, 2) + G335, 2)</f>
        <v>29.94</v>
      </c>
      <c r="J335" s="12">
        <f t="shared" si="5"/>
        <v>538.91999999999996</v>
      </c>
      <c r="K335" s="13">
        <f>J335 / K3</f>
        <v>6.4616927683068277E-4</v>
      </c>
    </row>
    <row r="336" spans="1:11" ht="24" customHeight="1" x14ac:dyDescent="0.2">
      <c r="A336" s="4" t="s">
        <v>899</v>
      </c>
      <c r="B336" s="4" t="s">
        <v>14</v>
      </c>
      <c r="C336" s="4"/>
      <c r="D336" s="4" t="s">
        <v>900</v>
      </c>
      <c r="E336" s="5"/>
      <c r="F336" s="6">
        <v>1</v>
      </c>
      <c r="G336" s="6" t="s">
        <v>16</v>
      </c>
      <c r="H336" s="8" t="s">
        <v>16</v>
      </c>
      <c r="I336" s="7">
        <f>J337 + J338 + J339 + J340</f>
        <v>21469.64</v>
      </c>
      <c r="J336" s="7">
        <f t="shared" si="5"/>
        <v>21469.64</v>
      </c>
      <c r="K336" s="8">
        <f>J336 / K3</f>
        <v>2.5742265554470237E-2</v>
      </c>
    </row>
    <row r="337" spans="1:11" ht="51.95" customHeight="1" x14ac:dyDescent="0.2">
      <c r="A337" s="9" t="s">
        <v>901</v>
      </c>
      <c r="B337" s="9" t="s">
        <v>902</v>
      </c>
      <c r="C337" s="9" t="s">
        <v>21</v>
      </c>
      <c r="D337" s="9" t="s">
        <v>903</v>
      </c>
      <c r="E337" s="10" t="s">
        <v>40</v>
      </c>
      <c r="F337" s="11">
        <v>224.66</v>
      </c>
      <c r="G337" s="12">
        <v>5.32</v>
      </c>
      <c r="H337" s="13" t="s">
        <v>16</v>
      </c>
      <c r="I337" s="12">
        <f>TRUNC(TRUNC(G337 * K4, 2) + G337, 2)</f>
        <v>6.53</v>
      </c>
      <c r="J337" s="12">
        <f t="shared" si="5"/>
        <v>1467.02</v>
      </c>
      <c r="K337" s="13">
        <f>J337 / K3</f>
        <v>1.7589684043942482E-3</v>
      </c>
    </row>
    <row r="338" spans="1:11" ht="39" customHeight="1" x14ac:dyDescent="0.2">
      <c r="A338" s="9" t="s">
        <v>904</v>
      </c>
      <c r="B338" s="9" t="s">
        <v>905</v>
      </c>
      <c r="C338" s="9" t="s">
        <v>21</v>
      </c>
      <c r="D338" s="9" t="s">
        <v>906</v>
      </c>
      <c r="E338" s="10" t="s">
        <v>40</v>
      </c>
      <c r="F338" s="11">
        <v>109.9</v>
      </c>
      <c r="G338" s="12">
        <v>73.040000000000006</v>
      </c>
      <c r="H338" s="13" t="s">
        <v>16</v>
      </c>
      <c r="I338" s="12">
        <f>TRUNC(TRUNC(G338 * K4, 2) + G338, 2)</f>
        <v>89.75</v>
      </c>
      <c r="J338" s="12">
        <f t="shared" si="5"/>
        <v>9863.52</v>
      </c>
      <c r="K338" s="13">
        <f>J338 / K3</f>
        <v>1.1826437292000625E-2</v>
      </c>
    </row>
    <row r="339" spans="1:11" ht="51.95" customHeight="1" x14ac:dyDescent="0.2">
      <c r="A339" s="9" t="s">
        <v>907</v>
      </c>
      <c r="B339" s="9" t="s">
        <v>908</v>
      </c>
      <c r="C339" s="9" t="s">
        <v>21</v>
      </c>
      <c r="D339" s="9" t="s">
        <v>909</v>
      </c>
      <c r="E339" s="10" t="s">
        <v>40</v>
      </c>
      <c r="F339" s="11">
        <v>109.9</v>
      </c>
      <c r="G339" s="12">
        <v>31.12</v>
      </c>
      <c r="H339" s="13" t="s">
        <v>16</v>
      </c>
      <c r="I339" s="12">
        <f>TRUNC(TRUNC(G339 * K4, 2) + G339, 2)</f>
        <v>38.24</v>
      </c>
      <c r="J339" s="12">
        <f t="shared" si="5"/>
        <v>4202.57</v>
      </c>
      <c r="K339" s="13">
        <f>J339 / K3</f>
        <v>5.0389141574451171E-3</v>
      </c>
    </row>
    <row r="340" spans="1:11" ht="51.95" customHeight="1" x14ac:dyDescent="0.2">
      <c r="A340" s="9" t="s">
        <v>910</v>
      </c>
      <c r="B340" s="9" t="s">
        <v>911</v>
      </c>
      <c r="C340" s="9" t="s">
        <v>21</v>
      </c>
      <c r="D340" s="9" t="s">
        <v>912</v>
      </c>
      <c r="E340" s="10" t="s">
        <v>40</v>
      </c>
      <c r="F340" s="11">
        <v>114.76</v>
      </c>
      <c r="G340" s="12">
        <v>42.1</v>
      </c>
      <c r="H340" s="13" t="s">
        <v>16</v>
      </c>
      <c r="I340" s="12">
        <f>TRUNC(TRUNC(G340 * K4, 2) + G340, 2)</f>
        <v>51.73</v>
      </c>
      <c r="J340" s="12">
        <f t="shared" si="5"/>
        <v>5936.53</v>
      </c>
      <c r="K340" s="13">
        <f>J340 / K3</f>
        <v>7.1179457006302479E-3</v>
      </c>
    </row>
    <row r="341" spans="1:11" ht="24" customHeight="1" x14ac:dyDescent="0.2">
      <c r="A341" s="4" t="s">
        <v>913</v>
      </c>
      <c r="B341" s="4" t="s">
        <v>14</v>
      </c>
      <c r="C341" s="4"/>
      <c r="D341" s="4" t="s">
        <v>914</v>
      </c>
      <c r="E341" s="5"/>
      <c r="F341" s="6">
        <v>1</v>
      </c>
      <c r="G341" s="6" t="s">
        <v>16</v>
      </c>
      <c r="H341" s="8" t="s">
        <v>16</v>
      </c>
      <c r="I341" s="7">
        <f>J342 + J343 + J344 + J345 + J346 + J347</f>
        <v>45079.64</v>
      </c>
      <c r="J341" s="7">
        <f t="shared" si="5"/>
        <v>45079.64</v>
      </c>
      <c r="K341" s="8">
        <f>J341 / K3</f>
        <v>5.4050839416958957E-2</v>
      </c>
    </row>
    <row r="342" spans="1:11" ht="51.95" customHeight="1" x14ac:dyDescent="0.2">
      <c r="A342" s="9" t="s">
        <v>915</v>
      </c>
      <c r="B342" s="9" t="s">
        <v>916</v>
      </c>
      <c r="C342" s="9" t="s">
        <v>21</v>
      </c>
      <c r="D342" s="9" t="s">
        <v>917</v>
      </c>
      <c r="E342" s="10" t="s">
        <v>40</v>
      </c>
      <c r="F342" s="11">
        <v>204.92</v>
      </c>
      <c r="G342" s="12">
        <v>47.82</v>
      </c>
      <c r="H342" s="13" t="s">
        <v>16</v>
      </c>
      <c r="I342" s="12">
        <f>TRUNC(TRUNC(G342 * K4, 2) + G342, 2)</f>
        <v>58.76</v>
      </c>
      <c r="J342" s="12">
        <f t="shared" si="5"/>
        <v>12041.09</v>
      </c>
      <c r="K342" s="13">
        <f>J342 / K3</f>
        <v>1.4437360679791372E-2</v>
      </c>
    </row>
    <row r="343" spans="1:11" ht="39" customHeight="1" x14ac:dyDescent="0.2">
      <c r="A343" s="9" t="s">
        <v>918</v>
      </c>
      <c r="B343" s="9" t="s">
        <v>919</v>
      </c>
      <c r="C343" s="9" t="s">
        <v>21</v>
      </c>
      <c r="D343" s="9" t="s">
        <v>920</v>
      </c>
      <c r="E343" s="10" t="s">
        <v>40</v>
      </c>
      <c r="F343" s="11">
        <v>62.4</v>
      </c>
      <c r="G343" s="12">
        <v>63.52</v>
      </c>
      <c r="H343" s="13" t="s">
        <v>16</v>
      </c>
      <c r="I343" s="12">
        <f>TRUNC(TRUNC(G343 * K4, 2) + G343, 2)</f>
        <v>78.05</v>
      </c>
      <c r="J343" s="12">
        <f t="shared" si="5"/>
        <v>4870.32</v>
      </c>
      <c r="K343" s="13">
        <f>J343 / K3</f>
        <v>5.8395516075373174E-3</v>
      </c>
    </row>
    <row r="344" spans="1:11" ht="39" customHeight="1" x14ac:dyDescent="0.2">
      <c r="A344" s="9" t="s">
        <v>921</v>
      </c>
      <c r="B344" s="9" t="s">
        <v>922</v>
      </c>
      <c r="C344" s="9" t="s">
        <v>26</v>
      </c>
      <c r="D344" s="9" t="s">
        <v>923</v>
      </c>
      <c r="E344" s="10" t="s">
        <v>40</v>
      </c>
      <c r="F344" s="11">
        <v>30</v>
      </c>
      <c r="G344" s="12">
        <v>42.87</v>
      </c>
      <c r="H344" s="13" t="s">
        <v>16</v>
      </c>
      <c r="I344" s="12">
        <f>TRUNC(TRUNC(G344 * K4, 2) + G344, 2)</f>
        <v>52.67</v>
      </c>
      <c r="J344" s="12">
        <f t="shared" si="5"/>
        <v>1580.1</v>
      </c>
      <c r="K344" s="13">
        <f>J344 / K3</f>
        <v>1.8945522050028982E-3</v>
      </c>
    </row>
    <row r="345" spans="1:11" ht="39" customHeight="1" x14ac:dyDescent="0.2">
      <c r="A345" s="9" t="s">
        <v>924</v>
      </c>
      <c r="B345" s="9" t="s">
        <v>925</v>
      </c>
      <c r="C345" s="9" t="s">
        <v>26</v>
      </c>
      <c r="D345" s="9" t="s">
        <v>926</v>
      </c>
      <c r="E345" s="10" t="s">
        <v>40</v>
      </c>
      <c r="F345" s="11">
        <v>204.92</v>
      </c>
      <c r="G345" s="12">
        <v>58.2</v>
      </c>
      <c r="H345" s="13" t="s">
        <v>16</v>
      </c>
      <c r="I345" s="12">
        <f>TRUNC(TRUNC(G345 * K4, 2) + G345, 2)</f>
        <v>71.510000000000005</v>
      </c>
      <c r="J345" s="12">
        <f t="shared" si="5"/>
        <v>14653.82</v>
      </c>
      <c r="K345" s="13">
        <f>J345 / K3</f>
        <v>1.7570044296383501E-2</v>
      </c>
    </row>
    <row r="346" spans="1:11" ht="39" customHeight="1" x14ac:dyDescent="0.2">
      <c r="A346" s="9" t="s">
        <v>927</v>
      </c>
      <c r="B346" s="9" t="s">
        <v>928</v>
      </c>
      <c r="C346" s="9" t="s">
        <v>21</v>
      </c>
      <c r="D346" s="9" t="s">
        <v>929</v>
      </c>
      <c r="E346" s="10" t="s">
        <v>40</v>
      </c>
      <c r="F346" s="11">
        <v>204.92</v>
      </c>
      <c r="G346" s="12">
        <v>42.63</v>
      </c>
      <c r="H346" s="13" t="s">
        <v>16</v>
      </c>
      <c r="I346" s="12">
        <f>TRUNC(TRUNC(G346 * K4, 2) + G346, 2)</f>
        <v>52.38</v>
      </c>
      <c r="J346" s="12">
        <f t="shared" si="5"/>
        <v>10733.7</v>
      </c>
      <c r="K346" s="13">
        <f>J346 / K3</f>
        <v>1.2869789888513138E-2</v>
      </c>
    </row>
    <row r="347" spans="1:11" ht="24" customHeight="1" x14ac:dyDescent="0.2">
      <c r="A347" s="9" t="s">
        <v>930</v>
      </c>
      <c r="B347" s="9" t="s">
        <v>931</v>
      </c>
      <c r="C347" s="9" t="s">
        <v>26</v>
      </c>
      <c r="D347" s="9" t="s">
        <v>932</v>
      </c>
      <c r="E347" s="10" t="s">
        <v>295</v>
      </c>
      <c r="F347" s="11">
        <v>40.630000000000003</v>
      </c>
      <c r="G347" s="12">
        <v>24.05</v>
      </c>
      <c r="H347" s="13" t="s">
        <v>16</v>
      </c>
      <c r="I347" s="12">
        <f>TRUNC(TRUNC(G347 * K4, 2) + G347, 2)</f>
        <v>29.55</v>
      </c>
      <c r="J347" s="12">
        <f t="shared" si="5"/>
        <v>1200.6099999999999</v>
      </c>
      <c r="K347" s="13">
        <f>J347 / K3</f>
        <v>1.439540739730732E-3</v>
      </c>
    </row>
    <row r="348" spans="1:11" ht="24" customHeight="1" x14ac:dyDescent="0.2">
      <c r="A348" s="4" t="s">
        <v>933</v>
      </c>
      <c r="B348" s="4" t="s">
        <v>14</v>
      </c>
      <c r="C348" s="4"/>
      <c r="D348" s="4" t="s">
        <v>934</v>
      </c>
      <c r="E348" s="5"/>
      <c r="F348" s="6">
        <v>1</v>
      </c>
      <c r="G348" s="6" t="s">
        <v>16</v>
      </c>
      <c r="H348" s="8" t="s">
        <v>16</v>
      </c>
      <c r="I348" s="7">
        <f>J349 + J350 + J351 + J352 + J353 + J354 + J355</f>
        <v>26982.100000000002</v>
      </c>
      <c r="J348" s="7">
        <f t="shared" si="5"/>
        <v>26982.1</v>
      </c>
      <c r="K348" s="8">
        <f>J348 / K3</f>
        <v>3.2351748022662295E-2</v>
      </c>
    </row>
    <row r="349" spans="1:11" ht="26.1" customHeight="1" x14ac:dyDescent="0.2">
      <c r="A349" s="9" t="s">
        <v>935</v>
      </c>
      <c r="B349" s="9" t="s">
        <v>936</v>
      </c>
      <c r="C349" s="9" t="s">
        <v>21</v>
      </c>
      <c r="D349" s="9" t="s">
        <v>937</v>
      </c>
      <c r="E349" s="10" t="s">
        <v>40</v>
      </c>
      <c r="F349" s="11">
        <v>167.06</v>
      </c>
      <c r="G349" s="12">
        <v>19.420000000000002</v>
      </c>
      <c r="H349" s="13" t="s">
        <v>16</v>
      </c>
      <c r="I349" s="12">
        <f>TRUNC(TRUNC(G349 * K4, 2) + G349, 2)</f>
        <v>23.86</v>
      </c>
      <c r="J349" s="12">
        <f t="shared" si="5"/>
        <v>3986.05</v>
      </c>
      <c r="K349" s="13">
        <f>J349 / K3</f>
        <v>4.7793049912991598E-3</v>
      </c>
    </row>
    <row r="350" spans="1:11" ht="26.1" customHeight="1" x14ac:dyDescent="0.2">
      <c r="A350" s="9" t="s">
        <v>938</v>
      </c>
      <c r="B350" s="9" t="s">
        <v>939</v>
      </c>
      <c r="C350" s="9" t="s">
        <v>21</v>
      </c>
      <c r="D350" s="9" t="s">
        <v>940</v>
      </c>
      <c r="E350" s="10" t="s">
        <v>40</v>
      </c>
      <c r="F350" s="11">
        <v>114.76</v>
      </c>
      <c r="G350" s="12">
        <v>4.6500000000000004</v>
      </c>
      <c r="H350" s="13" t="s">
        <v>16</v>
      </c>
      <c r="I350" s="12">
        <f>TRUNC(TRUNC(G350 * K4, 2) + G350, 2)</f>
        <v>5.71</v>
      </c>
      <c r="J350" s="12">
        <f t="shared" si="5"/>
        <v>655.27</v>
      </c>
      <c r="K350" s="13">
        <f>J350 / K3</f>
        <v>7.8567383290440416E-4</v>
      </c>
    </row>
    <row r="351" spans="1:11" ht="26.1" customHeight="1" x14ac:dyDescent="0.2">
      <c r="A351" s="9" t="s">
        <v>941</v>
      </c>
      <c r="B351" s="9" t="s">
        <v>942</v>
      </c>
      <c r="C351" s="9" t="s">
        <v>21</v>
      </c>
      <c r="D351" s="9" t="s">
        <v>943</v>
      </c>
      <c r="E351" s="10" t="s">
        <v>40</v>
      </c>
      <c r="F351" s="11">
        <v>835.32</v>
      </c>
      <c r="G351" s="12">
        <v>14.21</v>
      </c>
      <c r="H351" s="13" t="s">
        <v>16</v>
      </c>
      <c r="I351" s="12">
        <f>TRUNC(TRUNC(G351 * K4, 2) + G351, 2)</f>
        <v>17.46</v>
      </c>
      <c r="J351" s="12">
        <f t="shared" si="5"/>
        <v>14584.68</v>
      </c>
      <c r="K351" s="13">
        <f>J351 / K3</f>
        <v>1.7487144897956882E-2</v>
      </c>
    </row>
    <row r="352" spans="1:11" ht="26.1" customHeight="1" x14ac:dyDescent="0.2">
      <c r="A352" s="9" t="s">
        <v>944</v>
      </c>
      <c r="B352" s="9" t="s">
        <v>945</v>
      </c>
      <c r="C352" s="9" t="s">
        <v>21</v>
      </c>
      <c r="D352" s="9" t="s">
        <v>946</v>
      </c>
      <c r="E352" s="10" t="s">
        <v>40</v>
      </c>
      <c r="F352" s="11">
        <v>20.399999999999999</v>
      </c>
      <c r="G352" s="12">
        <v>35.92</v>
      </c>
      <c r="H352" s="13" t="s">
        <v>16</v>
      </c>
      <c r="I352" s="12">
        <f>TRUNC(TRUNC(G352 * K4, 2) + G352, 2)</f>
        <v>44.13</v>
      </c>
      <c r="J352" s="12">
        <f t="shared" si="5"/>
        <v>900.25</v>
      </c>
      <c r="K352" s="13">
        <f>J352 / K3</f>
        <v>1.0794067606821462E-3</v>
      </c>
    </row>
    <row r="353" spans="1:11" ht="26.1" customHeight="1" x14ac:dyDescent="0.2">
      <c r="A353" s="9" t="s">
        <v>947</v>
      </c>
      <c r="B353" s="9" t="s">
        <v>948</v>
      </c>
      <c r="C353" s="9" t="s">
        <v>21</v>
      </c>
      <c r="D353" s="9" t="s">
        <v>949</v>
      </c>
      <c r="E353" s="10" t="s">
        <v>40</v>
      </c>
      <c r="F353" s="11">
        <v>204.92</v>
      </c>
      <c r="G353" s="12">
        <v>5.78</v>
      </c>
      <c r="H353" s="13" t="s">
        <v>16</v>
      </c>
      <c r="I353" s="12">
        <f>TRUNC(TRUNC(G353 * K4, 2) + G353, 2)</f>
        <v>7.1</v>
      </c>
      <c r="J353" s="12">
        <f t="shared" si="5"/>
        <v>1454.93</v>
      </c>
      <c r="K353" s="13">
        <f>J353 / K3</f>
        <v>1.7444724002435711E-3</v>
      </c>
    </row>
    <row r="354" spans="1:11" ht="26.1" customHeight="1" x14ac:dyDescent="0.2">
      <c r="A354" s="9" t="s">
        <v>950</v>
      </c>
      <c r="B354" s="9" t="s">
        <v>951</v>
      </c>
      <c r="C354" s="9" t="s">
        <v>21</v>
      </c>
      <c r="D354" s="9" t="s">
        <v>952</v>
      </c>
      <c r="E354" s="10" t="s">
        <v>40</v>
      </c>
      <c r="F354" s="11">
        <v>204.92</v>
      </c>
      <c r="G354" s="12">
        <v>14.67</v>
      </c>
      <c r="H354" s="13" t="s">
        <v>16</v>
      </c>
      <c r="I354" s="12">
        <f>TRUNC(TRUNC(G354 * K4, 2) + G354, 2)</f>
        <v>18.02</v>
      </c>
      <c r="J354" s="12">
        <f t="shared" si="5"/>
        <v>3692.65</v>
      </c>
      <c r="K354" s="13">
        <f>J354 / K3</f>
        <v>4.4275161064514599E-3</v>
      </c>
    </row>
    <row r="355" spans="1:11" ht="51.95" customHeight="1" x14ac:dyDescent="0.2">
      <c r="A355" s="9" t="s">
        <v>953</v>
      </c>
      <c r="B355" s="9" t="s">
        <v>954</v>
      </c>
      <c r="C355" s="9" t="s">
        <v>21</v>
      </c>
      <c r="D355" s="9" t="s">
        <v>955</v>
      </c>
      <c r="E355" s="10" t="s">
        <v>40</v>
      </c>
      <c r="F355" s="11">
        <v>47.19</v>
      </c>
      <c r="G355" s="12">
        <v>29.46</v>
      </c>
      <c r="H355" s="13" t="s">
        <v>16</v>
      </c>
      <c r="I355" s="12">
        <f>TRUNC(TRUNC(G355 * K4, 2) + G355, 2)</f>
        <v>36.200000000000003</v>
      </c>
      <c r="J355" s="12">
        <f t="shared" si="5"/>
        <v>1708.27</v>
      </c>
      <c r="K355" s="13">
        <f>J355 / K3</f>
        <v>2.0482290331246761E-3</v>
      </c>
    </row>
    <row r="356" spans="1:11" ht="24" customHeight="1" x14ac:dyDescent="0.2">
      <c r="A356" s="4" t="s">
        <v>956</v>
      </c>
      <c r="B356" s="4" t="s">
        <v>14</v>
      </c>
      <c r="C356" s="4"/>
      <c r="D356" s="4" t="s">
        <v>957</v>
      </c>
      <c r="E356" s="5"/>
      <c r="F356" s="6">
        <v>1</v>
      </c>
      <c r="G356" s="6" t="s">
        <v>16</v>
      </c>
      <c r="H356" s="8" t="s">
        <v>16</v>
      </c>
      <c r="I356" s="7">
        <f>J357 + J358 + J359</f>
        <v>5152.93</v>
      </c>
      <c r="J356" s="7">
        <f t="shared" si="5"/>
        <v>5152.93</v>
      </c>
      <c r="K356" s="8">
        <f>J356 / K3</f>
        <v>6.1784031983580694E-3</v>
      </c>
    </row>
    <row r="357" spans="1:11" ht="51.95" customHeight="1" x14ac:dyDescent="0.2">
      <c r="A357" s="9" t="s">
        <v>958</v>
      </c>
      <c r="B357" s="9" t="s">
        <v>902</v>
      </c>
      <c r="C357" s="9" t="s">
        <v>21</v>
      </c>
      <c r="D357" s="9" t="s">
        <v>903</v>
      </c>
      <c r="E357" s="10" t="s">
        <v>40</v>
      </c>
      <c r="F357" s="11">
        <v>36.43</v>
      </c>
      <c r="G357" s="12">
        <v>5.32</v>
      </c>
      <c r="H357" s="13" t="s">
        <v>16</v>
      </c>
      <c r="I357" s="12">
        <f>TRUNC(TRUNC(G357 * K4, 2) + G357, 2)</f>
        <v>6.53</v>
      </c>
      <c r="J357" s="12">
        <f t="shared" si="5"/>
        <v>237.88</v>
      </c>
      <c r="K357" s="13">
        <f>J357 / K3</f>
        <v>2.8521997248660808E-4</v>
      </c>
    </row>
    <row r="358" spans="1:11" ht="26.1" customHeight="1" x14ac:dyDescent="0.2">
      <c r="A358" s="9" t="s">
        <v>959</v>
      </c>
      <c r="B358" s="9" t="s">
        <v>960</v>
      </c>
      <c r="C358" s="9" t="s">
        <v>21</v>
      </c>
      <c r="D358" s="9" t="s">
        <v>961</v>
      </c>
      <c r="E358" s="10" t="s">
        <v>40</v>
      </c>
      <c r="F358" s="11">
        <v>274</v>
      </c>
      <c r="G358" s="12">
        <v>10.55</v>
      </c>
      <c r="H358" s="13" t="s">
        <v>16</v>
      </c>
      <c r="I358" s="12">
        <f>TRUNC(TRUNC(G358 * K4, 2) + G358, 2)</f>
        <v>12.96</v>
      </c>
      <c r="J358" s="12">
        <f t="shared" si="5"/>
        <v>3551.04</v>
      </c>
      <c r="K358" s="13">
        <f>J358 / K3</f>
        <v>4.257724613665902E-3</v>
      </c>
    </row>
    <row r="359" spans="1:11" ht="51.95" customHeight="1" x14ac:dyDescent="0.2">
      <c r="A359" s="9" t="s">
        <v>962</v>
      </c>
      <c r="B359" s="9" t="s">
        <v>954</v>
      </c>
      <c r="C359" s="9" t="s">
        <v>21</v>
      </c>
      <c r="D359" s="9" t="s">
        <v>955</v>
      </c>
      <c r="E359" s="10" t="s">
        <v>40</v>
      </c>
      <c r="F359" s="11">
        <v>37.68</v>
      </c>
      <c r="G359" s="12">
        <v>29.46</v>
      </c>
      <c r="H359" s="13" t="s">
        <v>16</v>
      </c>
      <c r="I359" s="12">
        <f>TRUNC(TRUNC(G359 * K4, 2) + G359, 2)</f>
        <v>36.200000000000003</v>
      </c>
      <c r="J359" s="12">
        <f t="shared" si="5"/>
        <v>1364.01</v>
      </c>
      <c r="K359" s="13">
        <f>J359 / K3</f>
        <v>1.6354586122055586E-3</v>
      </c>
    </row>
    <row r="360" spans="1:11" ht="24" customHeight="1" x14ac:dyDescent="0.2">
      <c r="A360" s="4" t="s">
        <v>963</v>
      </c>
      <c r="B360" s="4" t="s">
        <v>14</v>
      </c>
      <c r="C360" s="4"/>
      <c r="D360" s="4" t="s">
        <v>964</v>
      </c>
      <c r="E360" s="5"/>
      <c r="F360" s="6">
        <v>1</v>
      </c>
      <c r="G360" s="6" t="s">
        <v>16</v>
      </c>
      <c r="H360" s="8" t="s">
        <v>16</v>
      </c>
      <c r="I360" s="7">
        <f>J361 + J362 + J363</f>
        <v>6186.45</v>
      </c>
      <c r="J360" s="7">
        <f t="shared" si="5"/>
        <v>6186.45</v>
      </c>
      <c r="K360" s="8">
        <f>J360 / K3</f>
        <v>7.4176017268781595E-3</v>
      </c>
    </row>
    <row r="361" spans="1:11" ht="39" customHeight="1" x14ac:dyDescent="0.2">
      <c r="A361" s="9" t="s">
        <v>965</v>
      </c>
      <c r="B361" s="9" t="s">
        <v>966</v>
      </c>
      <c r="C361" s="9" t="s">
        <v>21</v>
      </c>
      <c r="D361" s="9" t="s">
        <v>967</v>
      </c>
      <c r="E361" s="10" t="s">
        <v>40</v>
      </c>
      <c r="F361" s="11">
        <v>25</v>
      </c>
      <c r="G361" s="12">
        <v>142.33000000000001</v>
      </c>
      <c r="H361" s="13" t="s">
        <v>16</v>
      </c>
      <c r="I361" s="12">
        <f>TRUNC(TRUNC(G361 * K4, 2) + G361, 2)</f>
        <v>174.89</v>
      </c>
      <c r="J361" s="12">
        <f t="shared" si="5"/>
        <v>4372.25</v>
      </c>
      <c r="K361" s="13">
        <f>J361 / K3</f>
        <v>5.242361798825341E-3</v>
      </c>
    </row>
    <row r="362" spans="1:11" ht="39" customHeight="1" x14ac:dyDescent="0.2">
      <c r="A362" s="9" t="s">
        <v>968</v>
      </c>
      <c r="B362" s="9" t="s">
        <v>969</v>
      </c>
      <c r="C362" s="9" t="s">
        <v>21</v>
      </c>
      <c r="D362" s="9" t="s">
        <v>970</v>
      </c>
      <c r="E362" s="10" t="s">
        <v>40</v>
      </c>
      <c r="F362" s="11">
        <v>10</v>
      </c>
      <c r="G362" s="12">
        <v>61.34</v>
      </c>
      <c r="H362" s="13" t="s">
        <v>16</v>
      </c>
      <c r="I362" s="12">
        <f>TRUNC(TRUNC(G362 * K4, 2) + G362, 2)</f>
        <v>75.37</v>
      </c>
      <c r="J362" s="12">
        <f t="shared" si="5"/>
        <v>753.7</v>
      </c>
      <c r="K362" s="13">
        <f>J362 / K3</f>
        <v>9.0369216942641885E-4</v>
      </c>
    </row>
    <row r="363" spans="1:11" ht="39" customHeight="1" x14ac:dyDescent="0.2">
      <c r="A363" s="9" t="s">
        <v>971</v>
      </c>
      <c r="B363" s="9" t="s">
        <v>972</v>
      </c>
      <c r="C363" s="9" t="s">
        <v>21</v>
      </c>
      <c r="D363" s="9" t="s">
        <v>973</v>
      </c>
      <c r="E363" s="10" t="s">
        <v>40</v>
      </c>
      <c r="F363" s="11">
        <v>15</v>
      </c>
      <c r="G363" s="12">
        <v>57.54</v>
      </c>
      <c r="H363" s="13" t="s">
        <v>16</v>
      </c>
      <c r="I363" s="12">
        <f>TRUNC(TRUNC(G363 * K4, 2) + G363, 2)</f>
        <v>70.7</v>
      </c>
      <c r="J363" s="12">
        <f t="shared" si="5"/>
        <v>1060.5</v>
      </c>
      <c r="K363" s="13">
        <f>J363 / K3</f>
        <v>1.2715477586263994E-3</v>
      </c>
    </row>
    <row r="364" spans="1:11" ht="24" customHeight="1" x14ac:dyDescent="0.2">
      <c r="A364" s="4" t="s">
        <v>974</v>
      </c>
      <c r="B364" s="4" t="s">
        <v>14</v>
      </c>
      <c r="C364" s="4"/>
      <c r="D364" s="4" t="s">
        <v>975</v>
      </c>
      <c r="E364" s="5"/>
      <c r="F364" s="6">
        <v>1</v>
      </c>
      <c r="G364" s="6" t="s">
        <v>16</v>
      </c>
      <c r="H364" s="8" t="s">
        <v>16</v>
      </c>
      <c r="I364" s="7">
        <f>J365 + J366 + J367</f>
        <v>4718.3099999999995</v>
      </c>
      <c r="J364" s="7">
        <f t="shared" si="5"/>
        <v>4718.3100000000004</v>
      </c>
      <c r="K364" s="8">
        <f>J364 / K3</f>
        <v>5.6572904337619297E-3</v>
      </c>
    </row>
    <row r="365" spans="1:11" ht="24" customHeight="1" x14ac:dyDescent="0.2">
      <c r="A365" s="9" t="s">
        <v>976</v>
      </c>
      <c r="B365" s="9" t="s">
        <v>977</v>
      </c>
      <c r="C365" s="9" t="s">
        <v>26</v>
      </c>
      <c r="D365" s="9" t="s">
        <v>978</v>
      </c>
      <c r="E365" s="10" t="s">
        <v>86</v>
      </c>
      <c r="F365" s="11">
        <v>1</v>
      </c>
      <c r="G365" s="12">
        <v>895.44</v>
      </c>
      <c r="H365" s="13" t="s">
        <v>16</v>
      </c>
      <c r="I365" s="12">
        <f>TRUNC(TRUNC(G365 * K4, 2) + G365, 2)</f>
        <v>1100.31</v>
      </c>
      <c r="J365" s="12">
        <f t="shared" si="5"/>
        <v>1100.31</v>
      </c>
      <c r="K365" s="13">
        <f>J365 / K3</f>
        <v>1.3192802586461229E-3</v>
      </c>
    </row>
    <row r="366" spans="1:11" ht="26.1" customHeight="1" x14ac:dyDescent="0.2">
      <c r="A366" s="9" t="s">
        <v>979</v>
      </c>
      <c r="B366" s="9" t="s">
        <v>980</v>
      </c>
      <c r="C366" s="9" t="s">
        <v>26</v>
      </c>
      <c r="D366" s="9" t="s">
        <v>981</v>
      </c>
      <c r="E366" s="10" t="s">
        <v>60</v>
      </c>
      <c r="F366" s="11">
        <v>1</v>
      </c>
      <c r="G366" s="12">
        <v>1131.1199999999999</v>
      </c>
      <c r="H366" s="13" t="s">
        <v>16</v>
      </c>
      <c r="I366" s="12">
        <f>TRUNC(TRUNC(G366 * K4, 2) + G366, 2)</f>
        <v>1389.92</v>
      </c>
      <c r="J366" s="12">
        <f t="shared" si="5"/>
        <v>1389.92</v>
      </c>
      <c r="K366" s="13">
        <f>J366 / K3</f>
        <v>1.6665249039792599E-3</v>
      </c>
    </row>
    <row r="367" spans="1:11" ht="26.1" customHeight="1" x14ac:dyDescent="0.2">
      <c r="A367" s="9" t="s">
        <v>982</v>
      </c>
      <c r="B367" s="9" t="s">
        <v>983</v>
      </c>
      <c r="C367" s="9" t="s">
        <v>26</v>
      </c>
      <c r="D367" s="9" t="s">
        <v>984</v>
      </c>
      <c r="E367" s="10" t="s">
        <v>40</v>
      </c>
      <c r="F367" s="11">
        <v>1287.9100000000001</v>
      </c>
      <c r="G367" s="12">
        <v>1.41</v>
      </c>
      <c r="H367" s="13" t="s">
        <v>16</v>
      </c>
      <c r="I367" s="12">
        <f>TRUNC(TRUNC(G367 * K4, 2) + G367, 2)</f>
        <v>1.73</v>
      </c>
      <c r="J367" s="12">
        <f t="shared" si="5"/>
        <v>2228.08</v>
      </c>
      <c r="K367" s="13">
        <f>J367 / K3</f>
        <v>2.6714852711365467E-3</v>
      </c>
    </row>
    <row r="368" spans="1:11" x14ac:dyDescent="0.2">
      <c r="B368" s="22"/>
      <c r="C368" s="22"/>
      <c r="D368" s="22"/>
      <c r="E368" s="22"/>
      <c r="F368" s="22"/>
      <c r="G368" s="22"/>
      <c r="H368" s="22"/>
      <c r="I368" s="22"/>
      <c r="J368" s="22"/>
      <c r="K368" s="22"/>
    </row>
    <row r="369" spans="2:11" x14ac:dyDescent="0.2">
      <c r="B369" s="29"/>
      <c r="C369" s="29"/>
      <c r="D369" s="29"/>
      <c r="E369" s="23"/>
      <c r="F369" s="24"/>
      <c r="G369" s="30" t="s">
        <v>985</v>
      </c>
      <c r="H369" s="29"/>
      <c r="I369" s="31">
        <v>684004.82</v>
      </c>
      <c r="J369" s="29"/>
      <c r="K369" s="29"/>
    </row>
    <row r="370" spans="2:11" x14ac:dyDescent="0.2">
      <c r="B370" s="29"/>
      <c r="C370" s="29"/>
      <c r="D370" s="29"/>
      <c r="E370" s="23"/>
      <c r="F370" s="24"/>
      <c r="G370" s="30" t="s">
        <v>986</v>
      </c>
      <c r="H370" s="29"/>
      <c r="I370" s="31">
        <v>150018.12</v>
      </c>
      <c r="J370" s="29"/>
      <c r="K370" s="29"/>
    </row>
    <row r="371" spans="2:11" x14ac:dyDescent="0.2">
      <c r="B371" s="29"/>
      <c r="C371" s="29"/>
      <c r="D371" s="29"/>
      <c r="E371" s="23"/>
      <c r="F371" s="24"/>
      <c r="G371" s="30" t="s">
        <v>987</v>
      </c>
      <c r="H371" s="29"/>
      <c r="I371" s="31">
        <f>K3</f>
        <v>834022.94000000006</v>
      </c>
      <c r="J371" s="29"/>
      <c r="K371" s="29"/>
    </row>
  </sheetData>
  <mergeCells count="15">
    <mergeCell ref="I1:J1"/>
    <mergeCell ref="I2:J2"/>
    <mergeCell ref="E1:F1"/>
    <mergeCell ref="E2:F2"/>
    <mergeCell ref="B370:D370"/>
    <mergeCell ref="G370:H370"/>
    <mergeCell ref="I370:K370"/>
    <mergeCell ref="B371:D371"/>
    <mergeCell ref="G371:H371"/>
    <mergeCell ref="I371:K371"/>
    <mergeCell ref="I3:J3"/>
    <mergeCell ref="I4:J4"/>
    <mergeCell ref="B369:D369"/>
    <mergeCell ref="G369:H369"/>
    <mergeCell ref="I369:K369"/>
  </mergeCells>
  <pageMargins left="0.5" right="0.5" top="1" bottom="1" header="0.5" footer="0.5"/>
  <pageSetup paperSize="9" fitToHeight="0" orientation="landscape"/>
  <headerFooter>
    <oddHeader>&amp;L &amp;CTribunal Regional Eleitoral da Bahia
CNPJ: 05.967.350/0001-45 &amp;R</oddHeader>
    <oddFooter>&amp;L &amp;C  -  - Salvador / BA
 / mzgoncalves@tre-ba.jus.br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dcterms:created xsi:type="dcterms:W3CDTF">2025-07-07T10:41:26Z</dcterms:created>
  <dcterms:modified xsi:type="dcterms:W3CDTF">2025-10-07T19:47:32Z</dcterms:modified>
</cp:coreProperties>
</file>